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40223\Desktop\"/>
    </mc:Choice>
  </mc:AlternateContent>
  <xr:revisionPtr revIDLastSave="0" documentId="13_ncr:1_{B89853F2-AB72-4BDF-968A-C29C566000F0}" xr6:coauthVersionLast="47" xr6:coauthVersionMax="47" xr10:uidLastSave="{00000000-0000-0000-0000-000000000000}"/>
  <bookViews>
    <workbookView xWindow="8820" yWindow="945" windowWidth="18195" windowHeight="14655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D28" i="2"/>
  <c r="AG10" i="2"/>
  <c r="Z12" i="2"/>
  <c r="AG37" i="2"/>
  <c r="Z39" i="2"/>
  <c r="AG28" i="2"/>
  <c r="Z30" i="2"/>
  <c r="AG19" i="2"/>
  <c r="Z21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19" i="2" l="1"/>
  <c r="AF21" i="2" s="1"/>
  <c r="AF37" i="2"/>
  <c r="AF39" i="2" s="1"/>
  <c r="AF28" i="2"/>
  <c r="AF30" i="2" s="1"/>
  <c r="AF46" i="2"/>
  <c r="AF48" i="2" s="1"/>
  <c r="AF10" i="2"/>
  <c r="AF12" i="2" s="1"/>
  <c r="A56" i="7"/>
  <c r="A56" i="8"/>
  <c r="AG48" i="2" l="1"/>
  <c r="AM44" i="8" s="1"/>
  <c r="AG21" i="2"/>
  <c r="O44" i="8" s="1"/>
  <c r="AE21" i="2"/>
  <c r="M45" i="7" s="1"/>
  <c r="AE46" i="8"/>
  <c r="Y46" i="7"/>
  <c r="G46" i="8"/>
  <c r="G46" i="7"/>
  <c r="AE48" i="2"/>
  <c r="AG39" i="2"/>
  <c r="AE39" i="2"/>
  <c r="W46" i="8"/>
  <c r="S46" i="7"/>
  <c r="O46" i="8"/>
  <c r="M46" i="7"/>
  <c r="AE46" i="7"/>
  <c r="AM46" i="8"/>
  <c r="AG12" i="2"/>
  <c r="AG30" i="2"/>
  <c r="AE12" i="2"/>
  <c r="AE30" i="2"/>
  <c r="AM52" i="8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44" i="7" l="1"/>
  <c r="AF29" i="2"/>
  <c r="M44" i="7"/>
  <c r="O45" i="8"/>
  <c r="AF20" i="2"/>
  <c r="AF11" i="2"/>
  <c r="G45" i="8"/>
  <c r="G45" i="7"/>
  <c r="AM45" i="8"/>
  <c r="AE45" i="7"/>
  <c r="AF47" i="2"/>
  <c r="W44" i="8"/>
  <c r="S44" i="7"/>
  <c r="G44" i="8"/>
  <c r="G44" i="7"/>
  <c r="AE45" i="8"/>
  <c r="Y45" i="7"/>
  <c r="AF38" i="2"/>
  <c r="S45" i="7"/>
  <c r="W45" i="8"/>
  <c r="Y44" i="7"/>
  <c r="AE44" i="8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G43" i="8"/>
  <c r="O43" i="8"/>
  <c r="O53" i="8"/>
  <c r="Y53" i="7"/>
  <c r="AM53" i="8"/>
  <c r="AM43" i="8"/>
  <c r="G43" i="7"/>
  <c r="W43" i="8"/>
  <c r="W53" i="8"/>
  <c r="M43" i="7"/>
  <c r="G53" i="7"/>
  <c r="AE53" i="7"/>
  <c r="AE43" i="8"/>
  <c r="AE53" i="8"/>
  <c r="M53" i="7"/>
</calcChain>
</file>

<file path=xl/sharedStrings.xml><?xml version="1.0" encoding="utf-8"?>
<sst xmlns="http://schemas.openxmlformats.org/spreadsheetml/2006/main" count="577" uniqueCount="236">
  <si>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</si>
  <si>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</si>
  <si>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</si>
  <si>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</si>
  <si>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</si>
  <si>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</si>
  <si>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</si>
  <si>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</si>
  <si>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</si>
  <si>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</si>
  <si>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</si>
  <si>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</si>
  <si>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</si>
  <si>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</si>
  <si>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</si>
  <si>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</si>
  <si>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</si>
  <si>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</si>
  <si>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</si>
  <si>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</si>
  <si>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</si>
  <si>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</si>
  <si>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</si>
  <si>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</si>
  <si>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</si>
  <si>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</si>
  <si>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</si>
  <si>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</si>
  <si>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</si>
  <si>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</si>
  <si>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</si>
  <si>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</si>
  <si>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</si>
  <si>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</si>
  <si>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</si>
  <si>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</si>
  <si>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</si>
  <si>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</si>
  <si>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</si>
  <si>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</si>
  <si>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</si>
  <si>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</si>
  <si>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</si>
  <si>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</si>
  <si>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</si>
  <si>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</si>
  <si>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</si>
  <si>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</si>
  <si>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</si>
  <si>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</si>
  <si>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</si>
  <si>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</si>
  <si>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</si>
  <si>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</si>
  <si>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</si>
  <si>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</si>
  <si>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</si>
  <si>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</si>
  <si>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</si>
  <si>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</si>
  <si>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</si>
  <si>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</si>
  <si>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</si>
  <si>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</si>
  <si>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</si>
  <si>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</si>
  <si>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</si>
  <si>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</si>
  <si>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</si>
  <si>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</si>
  <si>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</si>
  <si>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</si>
  <si>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</si>
  <si>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</si>
  <si>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</si>
  <si>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</si>
  <si>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</si>
  <si>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</si>
  <si>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</si>
  <si>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</si>
  <si>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</si>
  <si>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</si>
  <si>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</si>
  <si>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</si>
  <si>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</si>
  <si>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</si>
  <si>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</si>
  <si>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</si>
  <si>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</si>
  <si>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</si>
  <si>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</si>
  <si>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</si>
  <si>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1001 南投縣南投市漳興國小 114學年度第2學期第4週午餐菜單</t>
  </si>
  <si>
    <t>承富實業股份有限公司 電話：04-8831965 傳真：04-8832612</t>
    <phoneticPr fontId="3" type="noConversion"/>
  </si>
  <si>
    <t>2車</t>
  </si>
  <si>
    <t>菜單組成(單位：g) 及 材料用量</t>
  </si>
  <si>
    <t>白米飯(先送)</t>
  </si>
  <si>
    <t>星期一</t>
    <phoneticPr fontId="3" type="noConversion"/>
  </si>
  <si>
    <t>餐數</t>
    <phoneticPr fontId="3" type="noConversion"/>
  </si>
  <si>
    <t>蘿蔔燉滷肉</t>
  </si>
  <si>
    <t>0.0份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</si>
  <si>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</si>
  <si>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</si>
  <si>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</si>
  <si>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溫體肉丁(忠華)(臺灣)</t>
  </si>
  <si>
    <t>公斤</t>
  </si>
  <si>
    <t>菜頭(切大丁)</t>
  </si>
  <si>
    <t>紅蘿蔔(切中丁)</t>
  </si>
  <si>
    <t>蒜仁(0.6K/包)</t>
  </si>
  <si>
    <t>包</t>
  </si>
  <si>
    <t>蔥(0.5K/把)</t>
  </si>
  <si>
    <t>把</t>
  </si>
  <si>
    <t>凍豆腐(中丁)非基改榮洲</t>
  </si>
  <si>
    <t>醬炒寧波年糕</t>
  </si>
  <si>
    <t>高麗菜(切實重)</t>
  </si>
  <si>
    <t>寧波年糕片(430g-包)</t>
  </si>
  <si>
    <t>溫體肉片(小)忠華</t>
  </si>
  <si>
    <t>白精靈菇(QR)</t>
  </si>
  <si>
    <t>紅蘿蔔(切絲)</t>
  </si>
  <si>
    <t>炒履歷油菜</t>
  </si>
  <si>
    <t>履歷油菜(切實重)</t>
  </si>
  <si>
    <t>碎蒜(0.3K/包)</t>
  </si>
  <si>
    <t>薑絲(一週用量)(0.6K/包)</t>
  </si>
  <si>
    <t>玉米蛋花湯</t>
  </si>
  <si>
    <t>蛋</t>
  </si>
  <si>
    <t>玉米粒(QR-K)</t>
  </si>
  <si>
    <t>燕麥飯</t>
  </si>
  <si>
    <t>星期二</t>
    <phoneticPr fontId="3" type="noConversion"/>
  </si>
  <si>
    <t>泰式打拋雞</t>
  </si>
  <si>
    <t>上雞胸丁(QR)</t>
  </si>
  <si>
    <t>小黃瓜(切大丁)</t>
  </si>
  <si>
    <t>泰式酸辣醬(900g)</t>
  </si>
  <si>
    <t>罐</t>
  </si>
  <si>
    <t>洋蔥(切大丁)</t>
  </si>
  <si>
    <t>薑片(0.3K)</t>
  </si>
  <si>
    <t>九層塔</t>
  </si>
  <si>
    <t>白精靈菇(QR)(0.25)0.1公斤,非基改炸豆包切四丁榮洲(0.25)0.1公斤</t>
    <phoneticPr fontId="3" type="noConversion"/>
  </si>
  <si>
    <t>滑嫩蒸蛋</t>
  </si>
  <si>
    <t>玻璃紙</t>
  </si>
  <si>
    <t>張</t>
  </si>
  <si>
    <t>油蔥酥(小-300g)</t>
  </si>
  <si>
    <t>炒高麗菜</t>
  </si>
  <si>
    <t>木耳(切絲)</t>
  </si>
  <si>
    <t>蝦米</t>
  </si>
  <si>
    <t>黃豆芽煲湯</t>
  </si>
  <si>
    <t>黃豆芽</t>
  </si>
  <si>
    <t>金針菇(QR)</t>
  </si>
  <si>
    <t>溫體肉絲(細)(忠華)</t>
  </si>
  <si>
    <t>薑絲(0.6K/包)</t>
  </si>
  <si>
    <t>白油麵(77K南)</t>
  </si>
  <si>
    <t>星期三</t>
    <phoneticPr fontId="3" type="noConversion"/>
  </si>
  <si>
    <t>蕃茄肉醬乾拌麵</t>
  </si>
  <si>
    <t>溫體絞肉(忠華)</t>
  </si>
  <si>
    <t>洋蔥(切小丁)</t>
  </si>
  <si>
    <t>杏鮑菇頭(切小丁)</t>
  </si>
  <si>
    <t>紅蘿蔔(切小丁)</t>
  </si>
  <si>
    <t>蕃茄丁罐頭(2.5K/罐)</t>
  </si>
  <si>
    <t>非基改素肉燥(180g)(0.45)1包,鴻喜菇(QR)(0.25)0.1公斤</t>
    <phoneticPr fontId="3" type="noConversion"/>
  </si>
  <si>
    <t>麥克雞塊(*2)</t>
  </si>
  <si>
    <t>麥克雞塊(CAS)(Ｋ)</t>
  </si>
  <si>
    <t>素雞塊(全素)(pc)</t>
  </si>
  <si>
    <t>個</t>
  </si>
  <si>
    <t>炒履歷萵苣</t>
  </si>
  <si>
    <t>履歷大陸妹(葉萵苣)(切實重)</t>
  </si>
  <si>
    <t>結頭菜魚丸湯</t>
  </si>
  <si>
    <t>結頭菜(切中丁)</t>
  </si>
  <si>
    <t>虱目魚丸(CAS)</t>
  </si>
  <si>
    <t>素魚丸</t>
  </si>
  <si>
    <t>3月獎勵金豆奶(399+5備)</t>
  </si>
  <si>
    <t>紅藜飯</t>
  </si>
  <si>
    <t>星期四</t>
    <phoneticPr fontId="3" type="noConversion"/>
  </si>
  <si>
    <t>香酥肉魚</t>
  </si>
  <si>
    <t>肉魚(CAS)</t>
  </si>
  <si>
    <t>尾</t>
  </si>
  <si>
    <t>肉魚(CAS)備品</t>
  </si>
  <si>
    <t>全素魚排(非基改)</t>
  </si>
  <si>
    <t>片</t>
  </si>
  <si>
    <t>洋蔥炒肉絲</t>
  </si>
  <si>
    <t>洋蔥(切絲)</t>
  </si>
  <si>
    <t>溫體肉絲(忠華)</t>
  </si>
  <si>
    <t>豆芽菜</t>
  </si>
  <si>
    <t>秀珍菇(QR)</t>
  </si>
  <si>
    <t>非基改素肉絲(濕)</t>
  </si>
  <si>
    <t>炒有機荷葉白菜</t>
  </si>
  <si>
    <t>有機荷葉白菜(尚紘-切實重)</t>
  </si>
  <si>
    <t>哈佛蔬菜湯</t>
  </si>
  <si>
    <t>南瓜(切大丁)</t>
  </si>
  <si>
    <t>高麗菜(切片實重)</t>
  </si>
  <si>
    <t>洋蔥(切中丁)</t>
  </si>
  <si>
    <t>溫體大骨(忠華)</t>
  </si>
  <si>
    <t>紅蘿蔔(切片)</t>
  </si>
  <si>
    <t>白米飯</t>
  </si>
  <si>
    <t>星期五</t>
    <phoneticPr fontId="3" type="noConversion"/>
  </si>
  <si>
    <t>燉豬肋排骨</t>
  </si>
  <si>
    <t>小排骨(肉)忠華</t>
  </si>
  <si>
    <t>芋頭(切大丁)</t>
  </si>
  <si>
    <t>素排骨酥(溼)</t>
  </si>
  <si>
    <t>白菜滷</t>
  </si>
  <si>
    <t>大白菜(切實重)</t>
  </si>
  <si>
    <t>炒履歷菠菜</t>
  </si>
  <si>
    <t>履歷菠菜(切實重)</t>
  </si>
  <si>
    <t>冬瓜粉圓</t>
  </si>
  <si>
    <t>大粉圓</t>
  </si>
  <si>
    <t>冬瓜塊小(0.6K)</t>
  </si>
  <si>
    <t>塊</t>
  </si>
  <si>
    <t>二砂台糖(1K/包)</t>
  </si>
  <si>
    <t>5.2份</t>
    <phoneticPr fontId="3" type="noConversion"/>
  </si>
  <si>
    <t>2.4份</t>
    <phoneticPr fontId="3" type="noConversion"/>
  </si>
  <si>
    <t>1.7份</t>
    <phoneticPr fontId="3" type="noConversion"/>
  </si>
  <si>
    <t>26.8 g</t>
    <phoneticPr fontId="3" type="noConversion"/>
  </si>
  <si>
    <t>14.7 g</t>
    <phoneticPr fontId="3" type="noConversion"/>
  </si>
  <si>
    <t>77.2 g</t>
    <phoneticPr fontId="3" type="noConversion"/>
  </si>
  <si>
    <t>4.4份</t>
    <phoneticPr fontId="3" type="noConversion"/>
  </si>
  <si>
    <t>2.9份</t>
    <phoneticPr fontId="3" type="noConversion"/>
  </si>
  <si>
    <t>1.4份</t>
    <phoneticPr fontId="3" type="noConversion"/>
  </si>
  <si>
    <t>1.0份</t>
    <phoneticPr fontId="3" type="noConversion"/>
  </si>
  <si>
    <t>31.8 g</t>
    <phoneticPr fontId="3" type="noConversion"/>
  </si>
  <si>
    <t>13.4 g</t>
    <phoneticPr fontId="3" type="noConversion"/>
  </si>
  <si>
    <t>89.4 g</t>
    <phoneticPr fontId="3" type="noConversion"/>
  </si>
  <si>
    <t>4.2份</t>
    <phoneticPr fontId="3" type="noConversion"/>
  </si>
  <si>
    <t>3.6份</t>
    <phoneticPr fontId="3" type="noConversion"/>
  </si>
  <si>
    <t>0.2份</t>
    <phoneticPr fontId="3" type="noConversion"/>
  </si>
  <si>
    <t>41.4 g</t>
    <phoneticPr fontId="3" type="noConversion"/>
  </si>
  <si>
    <t>12.8 g</t>
    <phoneticPr fontId="3" type="noConversion"/>
  </si>
  <si>
    <t>91.1 g</t>
    <phoneticPr fontId="3" type="noConversion"/>
  </si>
  <si>
    <t>4.3份</t>
    <phoneticPr fontId="3" type="noConversion"/>
  </si>
  <si>
    <t>1.6份</t>
    <phoneticPr fontId="3" type="noConversion"/>
  </si>
  <si>
    <t>25.0 g</t>
    <phoneticPr fontId="3" type="noConversion"/>
  </si>
  <si>
    <t>6.9 g</t>
    <phoneticPr fontId="3" type="noConversion"/>
  </si>
  <si>
    <t>85.6 g</t>
    <phoneticPr fontId="3" type="noConversion"/>
  </si>
  <si>
    <t>5.6份</t>
    <phoneticPr fontId="3" type="noConversion"/>
  </si>
  <si>
    <t>1.9份</t>
    <phoneticPr fontId="3" type="noConversion"/>
  </si>
  <si>
    <t>25.7 g</t>
    <phoneticPr fontId="3" type="noConversion"/>
  </si>
  <si>
    <t>10.6 g</t>
    <phoneticPr fontId="3" type="noConversion"/>
  </si>
  <si>
    <t>104.5 g</t>
    <phoneticPr fontId="3" type="noConversion"/>
  </si>
  <si>
    <t>營養師：                                                       午餐秘書：                                                         總務主任：                                                               校長：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</si>
</sst>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6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6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7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shrinkToFit="1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right" vertical="center" shrinkToFit="1"/>
    </xf>
    <xf numFmtId="0" fontId="4" fillId="0" borderId="18" xfId="0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Border="1" applyAlignment="1">
      <alignment horizontal="center" vertical="center" shrinkToFit="1"/>
    </xf>
    <xf numFmtId="178" fontId="4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right" vertical="center" shrinkToFit="1"/>
    </xf>
    <xf numFmtId="0" fontId="7" fillId="0" borderId="34" xfId="0" applyFont="1" applyBorder="1" applyAlignment="1">
      <alignment vertical="center" shrinkToFit="1"/>
    </xf>
    <xf numFmtId="0" fontId="4" fillId="0" borderId="34" xfId="0" applyFont="1" applyBorder="1" applyAlignment="1">
      <alignment horizontal="right" vertical="center" shrinkToFit="1"/>
    </xf>
    <xf numFmtId="0" fontId="7" fillId="0" borderId="34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 shrinkToFit="1"/>
    </xf>
    <xf numFmtId="0" fontId="7" fillId="2" borderId="18" xfId="0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/>
    </xf>
    <xf numFmtId="178" fontId="5" fillId="0" borderId="35" xfId="0" applyNumberFormat="1" applyFont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Border="1" applyAlignment="1">
      <alignment horizontal="center" vertical="center" shrinkToFit="1"/>
    </xf>
    <xf numFmtId="178" fontId="4" fillId="0" borderId="51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52" xfId="0" applyFont="1" applyBorder="1" applyAlignment="1">
      <alignment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177" fontId="7" fillId="0" borderId="15" xfId="0" applyNumberFormat="1" applyFont="1" applyBorder="1" applyAlignment="1">
      <alignment vertical="center" shrinkToFit="1"/>
    </xf>
    <xf numFmtId="180" fontId="7" fillId="0" borderId="2" xfId="0" applyNumberFormat="1" applyFont="1" applyBorder="1" applyAlignment="1">
      <alignment horizontal="right" vertical="center" shrinkToFit="1"/>
    </xf>
    <xf numFmtId="178" fontId="7" fillId="0" borderId="2" xfId="0" applyNumberFormat="1" applyFont="1" applyBorder="1" applyAlignment="1">
      <alignment horizontal="center" vertical="center" shrinkToFit="1"/>
    </xf>
    <xf numFmtId="179" fontId="7" fillId="0" borderId="2" xfId="0" applyNumberFormat="1" applyFont="1" applyBorder="1" applyAlignment="1">
      <alignment horizontal="right" vertical="center" shrinkToFit="1"/>
    </xf>
    <xf numFmtId="180" fontId="7" fillId="0" borderId="3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shrinkToFit="1"/>
    </xf>
    <xf numFmtId="0" fontId="24" fillId="0" borderId="35" xfId="0" applyFont="1" applyBorder="1" applyAlignment="1">
      <alignment vertical="center"/>
    </xf>
    <xf numFmtId="0" fontId="24" fillId="0" borderId="35" xfId="0" applyFont="1" applyBorder="1" applyAlignment="1">
      <alignment horizontal="center" vertical="center" shrinkToFit="1"/>
    </xf>
    <xf numFmtId="176" fontId="24" fillId="0" borderId="35" xfId="0" applyNumberFormat="1" applyFont="1" applyBorder="1" applyAlignment="1">
      <alignment horizontal="center" vertical="center"/>
    </xf>
    <xf numFmtId="178" fontId="24" fillId="0" borderId="35" xfId="0" applyNumberFormat="1" applyFont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6" fillId="0" borderId="0" xfId="0" applyFont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Border="1" applyAlignment="1">
      <alignment horizontal="center" vertical="center" shrinkToFit="1"/>
    </xf>
    <xf numFmtId="182" fontId="7" fillId="0" borderId="36" xfId="0" applyNumberFormat="1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182" fontId="4" fillId="0" borderId="16" xfId="0" applyNumberFormat="1" applyFont="1" applyBorder="1" applyAlignment="1">
      <alignment horizontal="center" vertical="center" shrinkToFit="1"/>
    </xf>
    <xf numFmtId="182" fontId="4" fillId="0" borderId="36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textRotation="255" shrinkToFit="1"/>
    </xf>
    <xf numFmtId="0" fontId="7" fillId="0" borderId="2" xfId="0" applyFont="1" applyBorder="1" applyAlignment="1">
      <alignment vertical="center" textRotation="255" shrinkToFit="1"/>
    </xf>
    <xf numFmtId="0" fontId="4" fillId="0" borderId="3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23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4" fillId="2" borderId="3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84" fontId="7" fillId="0" borderId="15" xfId="0" applyNumberFormat="1" applyFont="1" applyBorder="1" applyAlignment="1">
      <alignment horizontal="center" vertical="center" shrinkToFit="1"/>
    </xf>
    <xf numFmtId="184" fontId="7" fillId="0" borderId="16" xfId="0" applyNumberFormat="1" applyFont="1" applyBorder="1" applyAlignment="1">
      <alignment horizontal="center" vertical="center" shrinkToFit="1"/>
    </xf>
    <xf numFmtId="184" fontId="7" fillId="0" borderId="36" xfId="0" applyNumberFormat="1" applyFont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184" fontId="7" fillId="0" borderId="44" xfId="0" applyNumberFormat="1" applyFont="1" applyBorder="1" applyAlignment="1">
      <alignment horizontal="center" vertical="center" shrinkToFit="1"/>
    </xf>
    <xf numFmtId="0" fontId="4" fillId="2" borderId="48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184" fontId="7" fillId="0" borderId="32" xfId="0" applyNumberFormat="1" applyFont="1" applyBorder="1" applyAlignment="1">
      <alignment horizontal="center" vertical="center" shrinkToFit="1"/>
    </xf>
    <xf numFmtId="184" fontId="7" fillId="0" borderId="40" xfId="0" applyNumberFormat="1" applyFont="1" applyBorder="1" applyAlignment="1">
      <alignment horizontal="center" vertical="center" shrinkToFit="1"/>
    </xf>
    <xf numFmtId="184" fontId="7" fillId="0" borderId="42" xfId="0" applyNumberFormat="1" applyFont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184" fontId="7" fillId="0" borderId="41" xfId="0" applyNumberFormat="1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8" fillId="0" borderId="0" xfId="0" applyFont="1"/>
    <xf numFmtId="0" fontId="4" fillId="0" borderId="48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textRotation="255" shrinkToFit="1"/>
    </xf>
    <xf numFmtId="0" fontId="4" fillId="0" borderId="46" xfId="0" applyFont="1" applyBorder="1" applyAlignment="1">
      <alignment horizontal="center" vertical="center" textRotation="255" shrinkToFit="1"/>
    </xf>
    <xf numFmtId="0" fontId="4" fillId="0" borderId="47" xfId="0" applyFont="1" applyBorder="1" applyAlignment="1">
      <alignment horizontal="center" vertical="center" textRotation="255" shrinkToFit="1"/>
    </xf>
    <xf numFmtId="0" fontId="7" fillId="0" borderId="4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textRotation="255" shrinkToFit="1"/>
    </xf>
    <xf numFmtId="0" fontId="7" fillId="0" borderId="43" xfId="0" applyFont="1" applyBorder="1" applyAlignment="1">
      <alignment vertical="center" textRotation="255" shrinkToFit="1"/>
    </xf>
    <xf numFmtId="182" fontId="7" fillId="0" borderId="44" xfId="0" applyNumberFormat="1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3" xfId="0" applyFont="1" applyBorder="1" applyAlignment="1">
      <alignment vertical="center" textRotation="255" shrinkToFit="1"/>
    </xf>
    <xf numFmtId="0" fontId="9" fillId="0" borderId="3" xfId="0" applyFont="1" applyBorder="1" applyAlignment="1">
      <alignment horizontal="center" vertical="center" textRotation="255" shrinkToFit="1"/>
    </xf>
    <xf numFmtId="0" fontId="9" fillId="0" borderId="4" xfId="0" applyFont="1" applyBorder="1" applyAlignment="1">
      <alignment horizontal="center" vertical="center" textRotation="255" shrinkToFit="1"/>
    </xf>
    <xf numFmtId="0" fontId="9" fillId="0" borderId="8" xfId="0" applyFont="1" applyBorder="1" applyAlignment="1">
      <alignment horizontal="center" vertical="center" textRotation="255" shrinkToFit="1"/>
    </xf>
    <xf numFmtId="0" fontId="4" fillId="0" borderId="4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13" fillId="0" borderId="0" xfId="0" applyFont="1" applyBorder="1" applyAlignment="1">
      <alignment horizontal="left" vertical="center" shrinkToFit="1"/>
    </xf>
    <xf numFmtId="0" fontId="13" fillId="0" borderId="53" xfId="0" applyFont="1" applyBorder="1" applyAlignment="1">
      <alignment horizontal="left" vertical="center" shrinkToFit="1"/>
    </xf>
    <xf numFmtId="0" fontId="13" fillId="0" borderId="54" xfId="0" applyFont="1" applyBorder="1" applyAlignment="1">
      <alignment horizontal="right" vertical="center" shrinkToFit="1"/>
    </xf>
    <xf numFmtId="0" fontId="13" fillId="0" borderId="55" xfId="0" applyFont="1" applyBorder="1" applyAlignment="1">
      <alignment horizontal="left" vertical="center" shrinkToFit="1"/>
    </xf>
    <xf numFmtId="0" fontId="13" fillId="0" borderId="53" xfId="0" applyFont="1" applyBorder="1" applyAlignment="1">
      <alignment horizontal="center" vertical="center" shrinkToFit="1"/>
    </xf>
    <xf numFmtId="0" fontId="13" fillId="0" borderId="54" xfId="0" applyFont="1" applyBorder="1" applyAlignment="1">
      <alignment horizontal="center" vertical="center" shrinkToFit="1"/>
    </xf>
    <xf numFmtId="0" fontId="13" fillId="0" borderId="55" xfId="0" applyFont="1" applyBorder="1" applyAlignment="1">
      <alignment horizontal="center" vertical="center" shrinkToFit="1"/>
    </xf>
    <xf numFmtId="0" fontId="12" fillId="0" borderId="55" xfId="0" applyFont="1" applyBorder="1" applyAlignment="1">
      <alignment horizontal="left" vertical="center" shrinkToFit="1"/>
    </xf>
    <xf numFmtId="0" fontId="13" fillId="0" borderId="56" xfId="0" applyFont="1" applyBorder="1" applyAlignment="1">
      <alignment horizontal="left" vertical="center" shrinkToFit="1"/>
    </xf>
    <xf numFmtId="0" fontId="13" fillId="0" borderId="35" xfId="0" applyFont="1" applyBorder="1" applyAlignment="1">
      <alignment horizontal="right" vertical="center" shrinkToFit="1"/>
    </xf>
    <xf numFmtId="0" fontId="13" fillId="0" borderId="57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13" fillId="0" borderId="26" xfId="0" applyFont="1" applyBorder="1" applyAlignment="1">
      <alignment horizontal="left" vertical="center" shrinkToFit="1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3"/>
  <sheetViews>
    <sheetView tabSelected="1" topLeftCell="A31" zoomScale="60" zoomScaleNormal="60" workbookViewId="0">
      <selection activeCell="U63" sqref="U63"/>
    </sheetView>
  </sheetViews>
  <sheetFormatPr defaultRowHeight="16.5" x14ac:dyDescent="0.25"/>
  <cols>
    <col min="1" max="1" width="0.75" style="1" customWidth="1"/>
    <col min="2" max="2" width="4.875" style="1" customWidth="1"/>
    <col min="3" max="3" width="4.625" style="1" hidden="1" customWidth="1"/>
    <col min="4" max="4" width="7.625" style="1" customWidth="1"/>
    <col min="5" max="5" width="18.625" style="1" customWidth="1"/>
    <col min="6" max="6" width="5" style="5" hidden="1" customWidth="1"/>
    <col min="7" max="7" width="5.25" style="5" customWidth="1"/>
    <col min="8" max="8" width="4.375" style="1" customWidth="1"/>
    <col min="9" max="9" width="18.625" style="1" customWidth="1"/>
    <col min="10" max="10" width="5" style="5" hidden="1" customWidth="1"/>
    <col min="11" max="11" width="5.25" style="5" customWidth="1"/>
    <col min="12" max="12" width="4.375" style="1" customWidth="1"/>
    <col min="13" max="13" width="18.625" style="1" customWidth="1"/>
    <col min="14" max="14" width="5" style="5" hidden="1" customWidth="1"/>
    <col min="15" max="15" width="5.25" style="5" customWidth="1"/>
    <col min="16" max="16" width="4.375" style="1" customWidth="1"/>
    <col min="17" max="17" width="12.5" style="1" hidden="1" customWidth="1"/>
    <col min="18" max="19" width="5" style="5" hidden="1" customWidth="1"/>
    <col min="20" max="20" width="4.375" style="1" hidden="1" customWidth="1"/>
    <col min="21" max="21" width="18.625" style="1" customWidth="1"/>
    <col min="22" max="22" width="5" style="5" hidden="1" customWidth="1"/>
    <col min="23" max="23" width="5.25" style="5" customWidth="1"/>
    <col min="24" max="24" width="4.375" style="1" customWidth="1"/>
    <col min="25" max="25" width="6.75" style="1" customWidth="1"/>
    <col min="26" max="26" width="18.375" style="1" customWidth="1"/>
    <col min="27" max="27" width="8.625" style="1" customWidth="1"/>
    <col min="28" max="33" width="9" style="1" hidden="1" customWidth="1"/>
    <col min="34" max="16384" width="9" style="1"/>
  </cols>
  <sheetData>
    <row r="1" spans="2:33" ht="45" customHeight="1" x14ac:dyDescent="0.6">
      <c r="B1" s="157" t="s">
        <v>92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</row>
    <row r="2" spans="2:33" ht="26.1" customHeight="1" thickBot="1" x14ac:dyDescent="0.35">
      <c r="B2" s="23" t="s">
        <v>95</v>
      </c>
      <c r="C2" s="6"/>
      <c r="D2" s="4"/>
      <c r="E2" s="4"/>
      <c r="F2" s="21"/>
      <c r="G2" s="21"/>
      <c r="H2" s="4"/>
      <c r="I2" s="4"/>
      <c r="J2" s="21"/>
      <c r="K2" s="21"/>
      <c r="L2" s="4"/>
      <c r="M2" s="4"/>
      <c r="N2" s="21"/>
      <c r="O2" s="21"/>
      <c r="P2" s="4"/>
      <c r="Q2" s="4"/>
      <c r="R2" s="21"/>
      <c r="S2" s="21"/>
      <c r="T2" s="4"/>
      <c r="Z2" s="1" t="s">
        <v>94</v>
      </c>
    </row>
    <row r="3" spans="2:33" s="2" customFormat="1" ht="48" customHeight="1" x14ac:dyDescent="0.3">
      <c r="B3" s="28" t="s">
        <v>20</v>
      </c>
      <c r="C3" s="29" t="s">
        <v>21</v>
      </c>
      <c r="D3" s="30" t="s">
        <v>28</v>
      </c>
      <c r="E3" s="154" t="s">
        <v>19</v>
      </c>
      <c r="F3" s="155"/>
      <c r="G3" s="155"/>
      <c r="H3" s="156"/>
      <c r="I3" s="154" t="s">
        <v>26</v>
      </c>
      <c r="J3" s="155"/>
      <c r="K3" s="155"/>
      <c r="L3" s="156"/>
      <c r="M3" s="154" t="s">
        <v>39</v>
      </c>
      <c r="N3" s="155"/>
      <c r="O3" s="155"/>
      <c r="P3" s="156"/>
      <c r="Q3" s="154" t="s">
        <v>39</v>
      </c>
      <c r="R3" s="155"/>
      <c r="S3" s="155"/>
      <c r="T3" s="156"/>
      <c r="U3" s="154" t="s">
        <v>24</v>
      </c>
      <c r="V3" s="155"/>
      <c r="W3" s="155"/>
      <c r="X3" s="156"/>
      <c r="Y3" s="30" t="s">
        <v>25</v>
      </c>
      <c r="Z3" s="160" t="s">
        <v>34</v>
      </c>
      <c r="AA3" s="161"/>
    </row>
    <row r="4" spans="2:33" s="3" customFormat="1" ht="30" customHeight="1" x14ac:dyDescent="0.35">
      <c r="B4" s="62">
        <v>3</v>
      </c>
      <c r="C4" s="134"/>
      <c r="D4" s="141" t="s">
        <v>96</v>
      </c>
      <c r="E4" s="131" t="s">
        <v>99</v>
      </c>
      <c r="F4" s="132"/>
      <c r="G4" s="132"/>
      <c r="H4" s="133"/>
      <c r="I4" s="131" t="s">
        <v>113</v>
      </c>
      <c r="J4" s="132"/>
      <c r="K4" s="132"/>
      <c r="L4" s="133"/>
      <c r="M4" s="131" t="s">
        <v>119</v>
      </c>
      <c r="N4" s="132"/>
      <c r="O4" s="132"/>
      <c r="P4" s="133"/>
      <c r="Q4" s="131"/>
      <c r="R4" s="132"/>
      <c r="S4" s="132"/>
      <c r="T4" s="133"/>
      <c r="U4" s="131" t="s">
        <v>123</v>
      </c>
      <c r="V4" s="132"/>
      <c r="W4" s="132"/>
      <c r="X4" s="133"/>
      <c r="Y4" s="141"/>
      <c r="Z4" s="68" t="s">
        <v>40</v>
      </c>
      <c r="AA4" s="57" t="s">
        <v>206</v>
      </c>
      <c r="AB4" s="125">
        <f>VALUE(SUBSTITUTE(AA4,"份",""))</f>
        <v>5.2</v>
      </c>
      <c r="AC4" s="120">
        <v>2</v>
      </c>
      <c r="AD4" s="121"/>
      <c r="AE4" s="122">
        <v>15</v>
      </c>
      <c r="AG4" s="123">
        <v>70</v>
      </c>
    </row>
    <row r="5" spans="2:33" s="3" customFormat="1" ht="26.1" customHeight="1" x14ac:dyDescent="0.35">
      <c r="B5" s="62" t="s">
        <v>2</v>
      </c>
      <c r="C5" s="135"/>
      <c r="D5" s="147"/>
      <c r="E5" s="31" t="s">
        <v>104</v>
      </c>
      <c r="F5" s="32">
        <v>60.15</v>
      </c>
      <c r="G5" s="32">
        <v>24</v>
      </c>
      <c r="H5" s="33" t="s">
        <v>105</v>
      </c>
      <c r="I5" s="34" t="s">
        <v>114</v>
      </c>
      <c r="J5" s="35">
        <v>50.13</v>
      </c>
      <c r="K5" s="35">
        <v>20</v>
      </c>
      <c r="L5" s="33" t="s">
        <v>105</v>
      </c>
      <c r="M5" s="34" t="s">
        <v>120</v>
      </c>
      <c r="N5" s="35">
        <v>75.19</v>
      </c>
      <c r="O5" s="35">
        <v>30</v>
      </c>
      <c r="P5" s="33" t="s">
        <v>105</v>
      </c>
      <c r="Q5" s="36"/>
      <c r="R5" s="35"/>
      <c r="S5" s="35"/>
      <c r="T5" s="33"/>
      <c r="U5" s="37" t="s">
        <v>124</v>
      </c>
      <c r="V5" s="35">
        <v>20.05</v>
      </c>
      <c r="W5" s="35">
        <v>8</v>
      </c>
      <c r="X5" s="33" t="s">
        <v>105</v>
      </c>
      <c r="Y5" s="158"/>
      <c r="Z5" s="69" t="s">
        <v>41</v>
      </c>
      <c r="AA5" s="57" t="s">
        <v>100</v>
      </c>
      <c r="AB5" s="125">
        <f t="shared" ref="AB5:AB9" si="0">VALUE(SUBSTITUTE(AA5,"份",""))</f>
        <v>0</v>
      </c>
      <c r="AC5" s="120">
        <v>8</v>
      </c>
      <c r="AD5" s="121">
        <v>8</v>
      </c>
      <c r="AE5" s="122">
        <v>12</v>
      </c>
      <c r="AG5" s="123">
        <v>150</v>
      </c>
    </row>
    <row r="6" spans="2:33" s="3" customFormat="1" ht="26.1" customHeight="1" x14ac:dyDescent="0.35">
      <c r="B6" s="62">
        <v>2</v>
      </c>
      <c r="C6" s="135"/>
      <c r="D6" s="147"/>
      <c r="E6" s="38" t="s">
        <v>106</v>
      </c>
      <c r="F6" s="39">
        <v>30.08</v>
      </c>
      <c r="G6" s="39">
        <v>12</v>
      </c>
      <c r="H6" s="40" t="s">
        <v>105</v>
      </c>
      <c r="I6" s="38" t="s">
        <v>115</v>
      </c>
      <c r="J6" s="39">
        <v>16.54</v>
      </c>
      <c r="K6" s="39">
        <v>12</v>
      </c>
      <c r="L6" s="40" t="s">
        <v>109</v>
      </c>
      <c r="M6" s="38" t="s">
        <v>121</v>
      </c>
      <c r="N6" s="39">
        <v>0.75</v>
      </c>
      <c r="O6" s="39">
        <v>1</v>
      </c>
      <c r="P6" s="40" t="s">
        <v>109</v>
      </c>
      <c r="Q6" s="41"/>
      <c r="R6" s="39"/>
      <c r="S6" s="39"/>
      <c r="T6" s="40"/>
      <c r="U6" s="42" t="s">
        <v>125</v>
      </c>
      <c r="V6" s="39">
        <v>10.029999999999999</v>
      </c>
      <c r="W6" s="39">
        <v>4</v>
      </c>
      <c r="X6" s="40" t="s">
        <v>105</v>
      </c>
      <c r="Y6" s="158"/>
      <c r="Z6" s="69" t="s">
        <v>42</v>
      </c>
      <c r="AA6" s="57" t="s">
        <v>207</v>
      </c>
      <c r="AB6" s="125">
        <f t="shared" si="0"/>
        <v>2.4</v>
      </c>
      <c r="AC6" s="120">
        <v>7</v>
      </c>
      <c r="AD6" s="121">
        <v>5</v>
      </c>
      <c r="AE6" s="122"/>
      <c r="AG6" s="123">
        <v>75</v>
      </c>
    </row>
    <row r="7" spans="2:33" s="3" customFormat="1" ht="26.1" customHeight="1" x14ac:dyDescent="0.35">
      <c r="B7" s="62" t="s">
        <v>3</v>
      </c>
      <c r="C7" s="135"/>
      <c r="D7" s="147"/>
      <c r="E7" s="38" t="s">
        <v>107</v>
      </c>
      <c r="F7" s="39">
        <v>5.01</v>
      </c>
      <c r="G7" s="39">
        <v>2</v>
      </c>
      <c r="H7" s="43" t="s">
        <v>105</v>
      </c>
      <c r="I7" s="44" t="s">
        <v>116</v>
      </c>
      <c r="J7" s="45">
        <v>10.029999999999999</v>
      </c>
      <c r="K7" s="45">
        <v>4</v>
      </c>
      <c r="L7" s="43" t="s">
        <v>105</v>
      </c>
      <c r="M7" s="44" t="s">
        <v>122</v>
      </c>
      <c r="N7" s="45">
        <v>1.5</v>
      </c>
      <c r="O7" s="45">
        <v>1</v>
      </c>
      <c r="P7" s="43" t="s">
        <v>109</v>
      </c>
      <c r="Q7" s="41"/>
      <c r="R7" s="39"/>
      <c r="S7" s="39"/>
      <c r="T7" s="40"/>
      <c r="U7" s="46" t="s">
        <v>110</v>
      </c>
      <c r="V7" s="45">
        <v>0.63</v>
      </c>
      <c r="W7" s="45">
        <v>0.5</v>
      </c>
      <c r="X7" s="43" t="s">
        <v>111</v>
      </c>
      <c r="Y7" s="158"/>
      <c r="Z7" s="69" t="s">
        <v>36</v>
      </c>
      <c r="AA7" s="57" t="s">
        <v>208</v>
      </c>
      <c r="AB7" s="125">
        <f t="shared" si="0"/>
        <v>1.7</v>
      </c>
      <c r="AC7" s="120">
        <v>1</v>
      </c>
      <c r="AD7" s="121"/>
      <c r="AE7" s="122">
        <v>5</v>
      </c>
      <c r="AG7" s="123">
        <v>25</v>
      </c>
    </row>
    <row r="8" spans="2:33" s="3" customFormat="1" ht="26.1" customHeight="1" x14ac:dyDescent="0.3">
      <c r="B8" s="129" t="s">
        <v>97</v>
      </c>
      <c r="C8" s="135"/>
      <c r="D8" s="147"/>
      <c r="E8" s="38" t="s">
        <v>108</v>
      </c>
      <c r="F8" s="39">
        <v>1.5</v>
      </c>
      <c r="G8" s="39">
        <v>1</v>
      </c>
      <c r="H8" s="40" t="s">
        <v>109</v>
      </c>
      <c r="I8" s="38" t="s">
        <v>117</v>
      </c>
      <c r="J8" s="39">
        <v>5.01</v>
      </c>
      <c r="K8" s="39">
        <v>2</v>
      </c>
      <c r="L8" s="40" t="s">
        <v>105</v>
      </c>
      <c r="M8" s="38"/>
      <c r="N8" s="39"/>
      <c r="O8" s="39"/>
      <c r="P8" s="40"/>
      <c r="Q8" s="41"/>
      <c r="R8" s="39"/>
      <c r="S8" s="39"/>
      <c r="T8" s="40"/>
      <c r="U8" s="42"/>
      <c r="V8" s="39"/>
      <c r="W8" s="39"/>
      <c r="X8" s="40"/>
      <c r="Y8" s="158"/>
      <c r="Z8" s="69" t="s">
        <v>37</v>
      </c>
      <c r="AA8" s="57" t="s">
        <v>100</v>
      </c>
      <c r="AB8" s="125">
        <f t="shared" si="0"/>
        <v>0</v>
      </c>
      <c r="AC8" s="120"/>
      <c r="AD8" s="121"/>
      <c r="AE8" s="122">
        <v>15</v>
      </c>
      <c r="AG8" s="123">
        <v>60</v>
      </c>
    </row>
    <row r="9" spans="2:33" s="3" customFormat="1" ht="26.1" customHeight="1" thickBot="1" x14ac:dyDescent="0.35">
      <c r="B9" s="129"/>
      <c r="C9" s="136"/>
      <c r="D9" s="147"/>
      <c r="E9" s="38" t="s">
        <v>110</v>
      </c>
      <c r="F9" s="39">
        <v>1.25</v>
      </c>
      <c r="G9" s="39">
        <v>1</v>
      </c>
      <c r="H9" s="40" t="s">
        <v>111</v>
      </c>
      <c r="I9" s="38" t="s">
        <v>118</v>
      </c>
      <c r="J9" s="39">
        <v>5.01</v>
      </c>
      <c r="K9" s="39">
        <v>2</v>
      </c>
      <c r="L9" s="40" t="s">
        <v>105</v>
      </c>
      <c r="M9" s="38"/>
      <c r="N9" s="39"/>
      <c r="O9" s="39"/>
      <c r="P9" s="40"/>
      <c r="Q9" s="41"/>
      <c r="R9" s="39"/>
      <c r="S9" s="39"/>
      <c r="T9" s="40"/>
      <c r="U9" s="42"/>
      <c r="V9" s="39"/>
      <c r="W9" s="39"/>
      <c r="X9" s="40"/>
      <c r="Y9" s="158"/>
      <c r="Z9" s="70" t="s">
        <v>38</v>
      </c>
      <c r="AA9" s="57" t="s">
        <v>100</v>
      </c>
      <c r="AB9" s="125">
        <f t="shared" si="0"/>
        <v>0</v>
      </c>
      <c r="AC9" s="120"/>
      <c r="AD9" s="121">
        <v>5</v>
      </c>
      <c r="AE9" s="122"/>
      <c r="AG9" s="123">
        <v>45</v>
      </c>
    </row>
    <row r="10" spans="2:33" s="3" customFormat="1" ht="26.1" customHeight="1" thickBot="1" x14ac:dyDescent="0.45">
      <c r="B10" s="130"/>
      <c r="C10" s="24"/>
      <c r="D10" s="147"/>
      <c r="E10" s="255" t="s">
        <v>112</v>
      </c>
      <c r="F10" s="256">
        <v>0.25</v>
      </c>
      <c r="G10" s="256">
        <v>0.1</v>
      </c>
      <c r="H10" s="257" t="s">
        <v>105</v>
      </c>
      <c r="I10" s="254"/>
      <c r="J10" s="39"/>
      <c r="K10" s="39"/>
      <c r="L10" s="40"/>
      <c r="M10" s="38"/>
      <c r="N10" s="39"/>
      <c r="O10" s="39"/>
      <c r="P10" s="40"/>
      <c r="Q10" s="41"/>
      <c r="R10" s="39"/>
      <c r="S10" s="39"/>
      <c r="T10" s="40"/>
      <c r="U10" s="42"/>
      <c r="V10" s="39"/>
      <c r="W10" s="39"/>
      <c r="X10" s="40"/>
      <c r="Y10" s="158"/>
      <c r="Z10" s="22"/>
      <c r="AA10" s="57"/>
      <c r="AC10" s="124">
        <f>SUMPRODUCT(AB4:AB9,AC4:AC9)</f>
        <v>28.900000000000002</v>
      </c>
      <c r="AD10" s="124">
        <f>SUMPRODUCT(AB4:AB9,AD4:AD9)</f>
        <v>12</v>
      </c>
      <c r="AE10" s="124">
        <f>SUMPRODUCT(AB4:AB9,AE4:AE9)</f>
        <v>86.5</v>
      </c>
      <c r="AF10" s="124">
        <f>AC10*4+AD10*9+AE10*4</f>
        <v>569.6</v>
      </c>
      <c r="AG10" s="123">
        <f>SUMPRODUCT(AB4:AB9,AG4:AG9)</f>
        <v>586.5</v>
      </c>
    </row>
    <row r="11" spans="2:33" s="3" customFormat="1" ht="26.1" customHeight="1" x14ac:dyDescent="0.4">
      <c r="B11" s="64" t="s">
        <v>98</v>
      </c>
      <c r="C11" s="25"/>
      <c r="D11" s="147"/>
      <c r="E11" s="38"/>
      <c r="F11" s="39"/>
      <c r="G11" s="39"/>
      <c r="H11" s="40"/>
      <c r="I11" s="38"/>
      <c r="J11" s="39"/>
      <c r="K11" s="39"/>
      <c r="L11" s="40"/>
      <c r="M11" s="38"/>
      <c r="N11" s="39"/>
      <c r="O11" s="39"/>
      <c r="P11" s="40"/>
      <c r="Q11" s="41"/>
      <c r="R11" s="39"/>
      <c r="S11" s="39"/>
      <c r="T11" s="40"/>
      <c r="U11" s="42"/>
      <c r="V11" s="39"/>
      <c r="W11" s="39"/>
      <c r="X11" s="40"/>
      <c r="Y11" s="158"/>
      <c r="Z11" s="69" t="s">
        <v>35</v>
      </c>
      <c r="AA11" s="57"/>
      <c r="AB11" s="3" t="s">
        <v>101</v>
      </c>
      <c r="AC11" s="3" t="s">
        <v>102</v>
      </c>
      <c r="AD11" s="3" t="s">
        <v>103</v>
      </c>
      <c r="AF11" s="126">
        <f>AE12+AF12+AG12</f>
        <v>1</v>
      </c>
    </row>
    <row r="12" spans="2:33" s="3" customFormat="1" ht="26.1" customHeight="1" x14ac:dyDescent="0.4">
      <c r="B12" s="72">
        <v>399</v>
      </c>
      <c r="C12" s="26"/>
      <c r="D12" s="148"/>
      <c r="E12" s="47"/>
      <c r="F12" s="48"/>
      <c r="G12" s="48"/>
      <c r="H12" s="49"/>
      <c r="I12" s="47"/>
      <c r="J12" s="48"/>
      <c r="K12" s="48"/>
      <c r="L12" s="49"/>
      <c r="M12" s="47"/>
      <c r="N12" s="48"/>
      <c r="O12" s="48"/>
      <c r="P12" s="49"/>
      <c r="Q12" s="50"/>
      <c r="R12" s="48"/>
      <c r="S12" s="48"/>
      <c r="T12" s="49"/>
      <c r="U12" s="51"/>
      <c r="V12" s="48"/>
      <c r="W12" s="48"/>
      <c r="X12" s="49"/>
      <c r="Y12" s="159"/>
      <c r="Z12" s="56">
        <f>AB4*70+AB5*150+AB6*75+AB7*25+AB8*60+AB9*45</f>
        <v>586.5</v>
      </c>
      <c r="AA12" s="58"/>
      <c r="AB12" s="3" t="s">
        <v>209</v>
      </c>
      <c r="AC12" s="3" t="s">
        <v>210</v>
      </c>
      <c r="AD12" s="3" t="s">
        <v>211</v>
      </c>
      <c r="AE12" s="127">
        <f>AC10*4/AF10</f>
        <v>0.2029494382022472</v>
      </c>
      <c r="AF12" s="127">
        <f>AD10*9/AF10</f>
        <v>0.1896067415730337</v>
      </c>
      <c r="AG12" s="127">
        <f>AE10*4/AF10</f>
        <v>0.6074438202247191</v>
      </c>
    </row>
    <row r="13" spans="2:33" s="3" customFormat="1" ht="30" customHeight="1" x14ac:dyDescent="0.35">
      <c r="B13" s="62">
        <v>3</v>
      </c>
      <c r="C13" s="134"/>
      <c r="D13" s="140" t="s">
        <v>126</v>
      </c>
      <c r="E13" s="151" t="s">
        <v>128</v>
      </c>
      <c r="F13" s="152"/>
      <c r="G13" s="152"/>
      <c r="H13" s="153"/>
      <c r="I13" s="151" t="s">
        <v>137</v>
      </c>
      <c r="J13" s="152"/>
      <c r="K13" s="152"/>
      <c r="L13" s="153"/>
      <c r="M13" s="151" t="s">
        <v>141</v>
      </c>
      <c r="N13" s="152"/>
      <c r="O13" s="152"/>
      <c r="P13" s="153"/>
      <c r="Q13" s="131"/>
      <c r="R13" s="132"/>
      <c r="S13" s="132"/>
      <c r="T13" s="133"/>
      <c r="U13" s="151" t="s">
        <v>144</v>
      </c>
      <c r="V13" s="152"/>
      <c r="W13" s="152"/>
      <c r="X13" s="153"/>
      <c r="Y13" s="140" t="s">
        <v>25</v>
      </c>
      <c r="Z13" s="68" t="s">
        <v>40</v>
      </c>
      <c r="AA13" s="57" t="s">
        <v>212</v>
      </c>
      <c r="AB13" s="125">
        <f>VALUE(SUBSTITUTE(AA13,"份",""))</f>
        <v>4.4000000000000004</v>
      </c>
      <c r="AC13" s="120">
        <v>2</v>
      </c>
      <c r="AD13" s="121"/>
      <c r="AE13" s="122">
        <v>15</v>
      </c>
      <c r="AG13" s="123">
        <v>70</v>
      </c>
    </row>
    <row r="14" spans="2:33" s="3" customFormat="1" ht="26.1" customHeight="1" x14ac:dyDescent="0.35">
      <c r="B14" s="62" t="s">
        <v>2</v>
      </c>
      <c r="C14" s="135"/>
      <c r="D14" s="141"/>
      <c r="E14" s="31" t="s">
        <v>129</v>
      </c>
      <c r="F14" s="32">
        <v>75.19</v>
      </c>
      <c r="G14" s="32">
        <v>30</v>
      </c>
      <c r="H14" s="33" t="s">
        <v>105</v>
      </c>
      <c r="I14" s="31" t="s">
        <v>124</v>
      </c>
      <c r="J14" s="32">
        <v>50.13</v>
      </c>
      <c r="K14" s="32">
        <v>20</v>
      </c>
      <c r="L14" s="33" t="s">
        <v>105</v>
      </c>
      <c r="M14" s="31" t="s">
        <v>114</v>
      </c>
      <c r="N14" s="32">
        <v>75.19</v>
      </c>
      <c r="O14" s="32">
        <v>30</v>
      </c>
      <c r="P14" s="33" t="s">
        <v>105</v>
      </c>
      <c r="Q14" s="31"/>
      <c r="R14" s="32"/>
      <c r="S14" s="32"/>
      <c r="T14" s="33"/>
      <c r="U14" s="31" t="s">
        <v>145</v>
      </c>
      <c r="V14" s="32">
        <v>15.04</v>
      </c>
      <c r="W14" s="32">
        <v>6</v>
      </c>
      <c r="X14" s="33" t="s">
        <v>105</v>
      </c>
      <c r="Y14" s="141"/>
      <c r="Z14" s="69" t="s">
        <v>41</v>
      </c>
      <c r="AA14" s="57" t="s">
        <v>100</v>
      </c>
      <c r="AB14" s="125">
        <f t="shared" ref="AB14:AB18" si="1">VALUE(SUBSTITUTE(AA14,"份",""))</f>
        <v>0</v>
      </c>
      <c r="AC14" s="120">
        <v>8</v>
      </c>
      <c r="AD14" s="121">
        <v>8</v>
      </c>
      <c r="AE14" s="122">
        <v>12</v>
      </c>
      <c r="AG14" s="123">
        <v>150</v>
      </c>
    </row>
    <row r="15" spans="2:33" s="3" customFormat="1" ht="26.1" customHeight="1" x14ac:dyDescent="0.35">
      <c r="B15" s="62">
        <v>3</v>
      </c>
      <c r="C15" s="135"/>
      <c r="D15" s="141"/>
      <c r="E15" s="38" t="s">
        <v>130</v>
      </c>
      <c r="F15" s="39">
        <v>20.05</v>
      </c>
      <c r="G15" s="39">
        <v>8</v>
      </c>
      <c r="H15" s="40" t="s">
        <v>105</v>
      </c>
      <c r="I15" s="38" t="s">
        <v>138</v>
      </c>
      <c r="J15" s="39">
        <v>0.4</v>
      </c>
      <c r="K15" s="39">
        <v>16</v>
      </c>
      <c r="L15" s="40" t="s">
        <v>139</v>
      </c>
      <c r="M15" s="38" t="s">
        <v>121</v>
      </c>
      <c r="N15" s="39">
        <v>0.75</v>
      </c>
      <c r="O15" s="39">
        <v>1</v>
      </c>
      <c r="P15" s="40" t="s">
        <v>109</v>
      </c>
      <c r="Q15" s="38"/>
      <c r="R15" s="39"/>
      <c r="S15" s="39"/>
      <c r="T15" s="40"/>
      <c r="U15" s="38" t="s">
        <v>146</v>
      </c>
      <c r="V15" s="39">
        <v>10.029999999999999</v>
      </c>
      <c r="W15" s="39">
        <v>4</v>
      </c>
      <c r="X15" s="40" t="s">
        <v>105</v>
      </c>
      <c r="Y15" s="141"/>
      <c r="Z15" s="69" t="s">
        <v>42</v>
      </c>
      <c r="AA15" s="57" t="s">
        <v>213</v>
      </c>
      <c r="AB15" s="125">
        <f t="shared" si="1"/>
        <v>2.9</v>
      </c>
      <c r="AC15" s="120">
        <v>7</v>
      </c>
      <c r="AD15" s="121">
        <v>5</v>
      </c>
      <c r="AE15" s="122"/>
      <c r="AG15" s="123">
        <v>75</v>
      </c>
    </row>
    <row r="16" spans="2:33" s="3" customFormat="1" ht="26.1" customHeight="1" x14ac:dyDescent="0.35">
      <c r="B16" s="62" t="s">
        <v>3</v>
      </c>
      <c r="C16" s="135"/>
      <c r="D16" s="141"/>
      <c r="E16" s="38" t="s">
        <v>131</v>
      </c>
      <c r="F16" s="39">
        <v>9.02</v>
      </c>
      <c r="G16" s="39">
        <v>4</v>
      </c>
      <c r="H16" s="43" t="s">
        <v>132</v>
      </c>
      <c r="I16" s="38" t="s">
        <v>140</v>
      </c>
      <c r="J16" s="39">
        <v>0.75</v>
      </c>
      <c r="K16" s="39">
        <v>1</v>
      </c>
      <c r="L16" s="43" t="s">
        <v>109</v>
      </c>
      <c r="M16" s="38" t="s">
        <v>118</v>
      </c>
      <c r="N16" s="39">
        <v>2.5099999999999998</v>
      </c>
      <c r="O16" s="39">
        <v>1</v>
      </c>
      <c r="P16" s="43" t="s">
        <v>105</v>
      </c>
      <c r="Q16" s="38"/>
      <c r="R16" s="39"/>
      <c r="S16" s="39"/>
      <c r="T16" s="40"/>
      <c r="U16" s="38" t="s">
        <v>147</v>
      </c>
      <c r="V16" s="39">
        <v>5.01</v>
      </c>
      <c r="W16" s="39">
        <v>2</v>
      </c>
      <c r="X16" s="43" t="s">
        <v>105</v>
      </c>
      <c r="Y16" s="141"/>
      <c r="Z16" s="69" t="s">
        <v>36</v>
      </c>
      <c r="AA16" s="57" t="s">
        <v>214</v>
      </c>
      <c r="AB16" s="125">
        <f t="shared" si="1"/>
        <v>1.4</v>
      </c>
      <c r="AC16" s="120">
        <v>1</v>
      </c>
      <c r="AD16" s="121"/>
      <c r="AE16" s="122">
        <v>5</v>
      </c>
      <c r="AG16" s="123">
        <v>25</v>
      </c>
    </row>
    <row r="17" spans="2:33" s="3" customFormat="1" ht="26.1" customHeight="1" x14ac:dyDescent="0.3">
      <c r="B17" s="149" t="s">
        <v>127</v>
      </c>
      <c r="C17" s="135"/>
      <c r="D17" s="141"/>
      <c r="E17" s="38" t="s">
        <v>133</v>
      </c>
      <c r="F17" s="39">
        <v>10.029999999999999</v>
      </c>
      <c r="G17" s="39">
        <v>4</v>
      </c>
      <c r="H17" s="40" t="s">
        <v>105</v>
      </c>
      <c r="I17" s="38"/>
      <c r="J17" s="39"/>
      <c r="K17" s="39"/>
      <c r="L17" s="40"/>
      <c r="M17" s="38" t="s">
        <v>142</v>
      </c>
      <c r="N17" s="39">
        <v>1.25</v>
      </c>
      <c r="O17" s="39">
        <v>0.5</v>
      </c>
      <c r="P17" s="40" t="s">
        <v>105</v>
      </c>
      <c r="Q17" s="38"/>
      <c r="R17" s="39"/>
      <c r="S17" s="39"/>
      <c r="T17" s="40"/>
      <c r="U17" s="38" t="s">
        <v>148</v>
      </c>
      <c r="V17" s="39">
        <v>0.75</v>
      </c>
      <c r="W17" s="39">
        <v>0.5</v>
      </c>
      <c r="X17" s="40" t="s">
        <v>109</v>
      </c>
      <c r="Y17" s="141"/>
      <c r="Z17" s="69" t="s">
        <v>37</v>
      </c>
      <c r="AA17" s="57" t="s">
        <v>215</v>
      </c>
      <c r="AB17" s="125">
        <f t="shared" si="1"/>
        <v>1</v>
      </c>
      <c r="AC17" s="120"/>
      <c r="AD17" s="121"/>
      <c r="AE17" s="122">
        <v>15</v>
      </c>
      <c r="AG17" s="123">
        <v>60</v>
      </c>
    </row>
    <row r="18" spans="2:33" s="3" customFormat="1" ht="26.1" customHeight="1" x14ac:dyDescent="0.3">
      <c r="B18" s="149"/>
      <c r="C18" s="136"/>
      <c r="D18" s="141"/>
      <c r="E18" s="38" t="s">
        <v>134</v>
      </c>
      <c r="F18" s="39">
        <v>0.75</v>
      </c>
      <c r="G18" s="39">
        <v>1</v>
      </c>
      <c r="H18" s="40" t="s">
        <v>109</v>
      </c>
      <c r="I18" s="38"/>
      <c r="J18" s="39"/>
      <c r="K18" s="39"/>
      <c r="L18" s="40"/>
      <c r="M18" s="38" t="s">
        <v>143</v>
      </c>
      <c r="N18" s="39">
        <v>0.5</v>
      </c>
      <c r="O18" s="39">
        <v>0.2</v>
      </c>
      <c r="P18" s="40" t="s">
        <v>105</v>
      </c>
      <c r="Q18" s="38"/>
      <c r="R18" s="39"/>
      <c r="S18" s="39"/>
      <c r="T18" s="40"/>
      <c r="U18" s="38"/>
      <c r="V18" s="39"/>
      <c r="W18" s="39"/>
      <c r="X18" s="40"/>
      <c r="Y18" s="141"/>
      <c r="Z18" s="70" t="s">
        <v>38</v>
      </c>
      <c r="AA18" s="57" t="s">
        <v>100</v>
      </c>
      <c r="AB18" s="125">
        <f t="shared" si="1"/>
        <v>0</v>
      </c>
      <c r="AC18" s="120"/>
      <c r="AD18" s="121">
        <v>5</v>
      </c>
      <c r="AE18" s="122"/>
      <c r="AG18" s="123">
        <v>45</v>
      </c>
    </row>
    <row r="19" spans="2:33" s="3" customFormat="1" ht="26.1" customHeight="1" x14ac:dyDescent="0.4">
      <c r="B19" s="150"/>
      <c r="C19" s="24"/>
      <c r="D19" s="141"/>
      <c r="E19" s="38" t="s">
        <v>110</v>
      </c>
      <c r="F19" s="39">
        <v>0.63</v>
      </c>
      <c r="G19" s="39">
        <v>0.5</v>
      </c>
      <c r="H19" s="40" t="s">
        <v>111</v>
      </c>
      <c r="I19" s="38"/>
      <c r="J19" s="39"/>
      <c r="K19" s="39"/>
      <c r="L19" s="40"/>
      <c r="M19" s="38"/>
      <c r="N19" s="39"/>
      <c r="O19" s="39"/>
      <c r="P19" s="40"/>
      <c r="Q19" s="38"/>
      <c r="R19" s="39"/>
      <c r="S19" s="39"/>
      <c r="T19" s="40"/>
      <c r="U19" s="38"/>
      <c r="V19" s="39"/>
      <c r="W19" s="39"/>
      <c r="X19" s="40"/>
      <c r="Y19" s="141"/>
      <c r="Z19" s="22"/>
      <c r="AA19" s="57"/>
      <c r="AC19" s="124">
        <f>SUMPRODUCT(AB13:AB18,AC13:AC18)</f>
        <v>30.5</v>
      </c>
      <c r="AD19" s="124">
        <f>SUMPRODUCT(AB13:AB18,AD13:AD18)</f>
        <v>14.5</v>
      </c>
      <c r="AE19" s="124">
        <f>SUMPRODUCT(AB13:AB18,AE13:AE18)</f>
        <v>88</v>
      </c>
      <c r="AF19" s="124">
        <f>AC19*4+AD19*9+AE19*4</f>
        <v>604.5</v>
      </c>
      <c r="AG19" s="123">
        <f>SUMPRODUCT(AB13:AB18,AG13:AG18)</f>
        <v>620.5</v>
      </c>
    </row>
    <row r="20" spans="2:33" s="3" customFormat="1" ht="26.1" customHeight="1" thickBot="1" x14ac:dyDescent="0.45">
      <c r="B20" s="64" t="s">
        <v>98</v>
      </c>
      <c r="C20" s="25"/>
      <c r="D20" s="141"/>
      <c r="E20" s="38" t="s">
        <v>135</v>
      </c>
      <c r="F20" s="39">
        <v>0.75</v>
      </c>
      <c r="G20" s="39">
        <v>0.3</v>
      </c>
      <c r="H20" s="40" t="s">
        <v>105</v>
      </c>
      <c r="I20" s="38"/>
      <c r="J20" s="39"/>
      <c r="K20" s="39"/>
      <c r="L20" s="40"/>
      <c r="M20" s="38"/>
      <c r="N20" s="39"/>
      <c r="O20" s="39"/>
      <c r="P20" s="40"/>
      <c r="Q20" s="38"/>
      <c r="R20" s="39"/>
      <c r="S20" s="39"/>
      <c r="T20" s="40"/>
      <c r="U20" s="38"/>
      <c r="V20" s="39"/>
      <c r="W20" s="39"/>
      <c r="X20" s="40"/>
      <c r="Y20" s="141"/>
      <c r="Z20" s="69" t="s">
        <v>35</v>
      </c>
      <c r="AA20" s="57"/>
      <c r="AB20" s="3" t="s">
        <v>101</v>
      </c>
      <c r="AC20" s="3" t="s">
        <v>102</v>
      </c>
      <c r="AD20" s="3" t="s">
        <v>103</v>
      </c>
      <c r="AF20" s="126">
        <f>AE21+AF21+AG21</f>
        <v>1</v>
      </c>
    </row>
    <row r="21" spans="2:33" s="3" customFormat="1" ht="26.1" customHeight="1" thickBot="1" x14ac:dyDescent="0.45">
      <c r="B21" s="72">
        <v>399</v>
      </c>
      <c r="C21" s="26"/>
      <c r="D21" s="148"/>
      <c r="E21" s="258" t="s">
        <v>136</v>
      </c>
      <c r="F21" s="259"/>
      <c r="G21" s="259"/>
      <c r="H21" s="259"/>
      <c r="I21" s="260"/>
      <c r="J21" s="48"/>
      <c r="K21" s="48"/>
      <c r="L21" s="49"/>
      <c r="M21" s="47"/>
      <c r="N21" s="48"/>
      <c r="O21" s="48"/>
      <c r="P21" s="49"/>
      <c r="Q21" s="38"/>
      <c r="R21" s="39"/>
      <c r="S21" s="39"/>
      <c r="T21" s="40"/>
      <c r="U21" s="47"/>
      <c r="V21" s="48"/>
      <c r="W21" s="48"/>
      <c r="X21" s="49"/>
      <c r="Y21" s="142"/>
      <c r="Z21" s="56">
        <f>AB13*70+AB14*150+AB15*75+AB16*25+AB17*60+AB18*45</f>
        <v>620.5</v>
      </c>
      <c r="AA21" s="58"/>
      <c r="AB21" s="3" t="s">
        <v>216</v>
      </c>
      <c r="AC21" s="3" t="s">
        <v>217</v>
      </c>
      <c r="AD21" s="3" t="s">
        <v>218</v>
      </c>
      <c r="AE21" s="127">
        <f>AC19*4/AF19</f>
        <v>0.20181968569065342</v>
      </c>
      <c r="AF21" s="127">
        <f>AD19*9/AF19</f>
        <v>0.21588089330024815</v>
      </c>
      <c r="AG21" s="127">
        <f>AE19*4/AF19</f>
        <v>0.58229942100909848</v>
      </c>
    </row>
    <row r="22" spans="2:33" s="3" customFormat="1" ht="30" customHeight="1" x14ac:dyDescent="0.35">
      <c r="B22" s="62">
        <v>3</v>
      </c>
      <c r="C22" s="134"/>
      <c r="D22" s="140" t="s">
        <v>149</v>
      </c>
      <c r="E22" s="151" t="s">
        <v>151</v>
      </c>
      <c r="F22" s="152"/>
      <c r="G22" s="152"/>
      <c r="H22" s="153"/>
      <c r="I22" s="151" t="s">
        <v>158</v>
      </c>
      <c r="J22" s="138"/>
      <c r="K22" s="138"/>
      <c r="L22" s="139"/>
      <c r="M22" s="137" t="s">
        <v>162</v>
      </c>
      <c r="N22" s="138"/>
      <c r="O22" s="138"/>
      <c r="P22" s="139"/>
      <c r="Q22" s="131"/>
      <c r="R22" s="132"/>
      <c r="S22" s="132"/>
      <c r="T22" s="133"/>
      <c r="U22" s="137" t="s">
        <v>164</v>
      </c>
      <c r="V22" s="138"/>
      <c r="W22" s="138"/>
      <c r="X22" s="139"/>
      <c r="Y22" s="140" t="s">
        <v>168</v>
      </c>
      <c r="Z22" s="68" t="s">
        <v>40</v>
      </c>
      <c r="AA22" s="57" t="s">
        <v>219</v>
      </c>
      <c r="AB22" s="125">
        <f>VALUE(SUBSTITUTE(AA22,"份",""))</f>
        <v>4.2</v>
      </c>
      <c r="AC22" s="120">
        <v>2</v>
      </c>
      <c r="AD22" s="121"/>
      <c r="AE22" s="122">
        <v>15</v>
      </c>
      <c r="AG22" s="123">
        <v>70</v>
      </c>
    </row>
    <row r="23" spans="2:33" s="3" customFormat="1" ht="26.1" customHeight="1" thickBot="1" x14ac:dyDescent="0.4">
      <c r="B23" s="62" t="s">
        <v>2</v>
      </c>
      <c r="C23" s="135"/>
      <c r="D23" s="141"/>
      <c r="E23" s="31" t="s">
        <v>152</v>
      </c>
      <c r="F23" s="32">
        <v>40.1</v>
      </c>
      <c r="G23" s="32">
        <v>16</v>
      </c>
      <c r="H23" s="33" t="s">
        <v>105</v>
      </c>
      <c r="I23" s="31" t="s">
        <v>159</v>
      </c>
      <c r="J23" s="32">
        <v>60.15</v>
      </c>
      <c r="K23" s="32">
        <v>24</v>
      </c>
      <c r="L23" s="33" t="s">
        <v>105</v>
      </c>
      <c r="M23" s="31" t="s">
        <v>163</v>
      </c>
      <c r="N23" s="32">
        <v>75.19</v>
      </c>
      <c r="O23" s="32">
        <v>30</v>
      </c>
      <c r="P23" s="33" t="s">
        <v>105</v>
      </c>
      <c r="Q23" s="31"/>
      <c r="R23" s="32"/>
      <c r="S23" s="32"/>
      <c r="T23" s="33"/>
      <c r="U23" s="31" t="s">
        <v>165</v>
      </c>
      <c r="V23" s="32">
        <v>35.090000000000003</v>
      </c>
      <c r="W23" s="32">
        <v>14</v>
      </c>
      <c r="X23" s="33" t="s">
        <v>105</v>
      </c>
      <c r="Y23" s="141"/>
      <c r="Z23" s="69" t="s">
        <v>41</v>
      </c>
      <c r="AA23" s="57" t="s">
        <v>100</v>
      </c>
      <c r="AB23" s="125">
        <f t="shared" ref="AB23:AB27" si="2">VALUE(SUBSTITUTE(AA23,"份",""))</f>
        <v>0</v>
      </c>
      <c r="AC23" s="120">
        <v>8</v>
      </c>
      <c r="AD23" s="121">
        <v>8</v>
      </c>
      <c r="AE23" s="122">
        <v>12</v>
      </c>
      <c r="AG23" s="123">
        <v>150</v>
      </c>
    </row>
    <row r="24" spans="2:33" s="3" customFormat="1" ht="26.1" customHeight="1" thickBot="1" x14ac:dyDescent="0.4">
      <c r="B24" s="62">
        <v>4</v>
      </c>
      <c r="C24" s="135"/>
      <c r="D24" s="141"/>
      <c r="E24" s="38" t="s">
        <v>153</v>
      </c>
      <c r="F24" s="39">
        <v>20.05</v>
      </c>
      <c r="G24" s="39">
        <v>8</v>
      </c>
      <c r="H24" s="254" t="s">
        <v>105</v>
      </c>
      <c r="I24" s="255" t="s">
        <v>160</v>
      </c>
      <c r="J24" s="256">
        <v>0.5</v>
      </c>
      <c r="K24" s="256">
        <v>10</v>
      </c>
      <c r="L24" s="257" t="s">
        <v>161</v>
      </c>
      <c r="M24" s="254" t="s">
        <v>121</v>
      </c>
      <c r="N24" s="39">
        <v>0.75</v>
      </c>
      <c r="O24" s="39">
        <v>1</v>
      </c>
      <c r="P24" s="40" t="s">
        <v>109</v>
      </c>
      <c r="Q24" s="38"/>
      <c r="R24" s="39"/>
      <c r="S24" s="39"/>
      <c r="T24" s="40"/>
      <c r="U24" s="38" t="s">
        <v>166</v>
      </c>
      <c r="V24" s="39">
        <v>10.029999999999999</v>
      </c>
      <c r="W24" s="39">
        <v>4</v>
      </c>
      <c r="X24" s="40" t="s">
        <v>105</v>
      </c>
      <c r="Y24" s="141"/>
      <c r="Z24" s="69" t="s">
        <v>42</v>
      </c>
      <c r="AA24" s="57" t="s">
        <v>220</v>
      </c>
      <c r="AB24" s="125">
        <f t="shared" si="2"/>
        <v>3.6</v>
      </c>
      <c r="AC24" s="120">
        <v>7</v>
      </c>
      <c r="AD24" s="121">
        <v>5</v>
      </c>
      <c r="AE24" s="122"/>
      <c r="AG24" s="123">
        <v>75</v>
      </c>
    </row>
    <row r="25" spans="2:33" s="3" customFormat="1" ht="26.1" customHeight="1" thickBot="1" x14ac:dyDescent="0.4">
      <c r="B25" s="62" t="s">
        <v>3</v>
      </c>
      <c r="C25" s="135"/>
      <c r="D25" s="141"/>
      <c r="E25" s="38" t="s">
        <v>154</v>
      </c>
      <c r="F25" s="39">
        <v>10.029999999999999</v>
      </c>
      <c r="G25" s="39">
        <v>4</v>
      </c>
      <c r="H25" s="43" t="s">
        <v>105</v>
      </c>
      <c r="I25" s="38"/>
      <c r="J25" s="39"/>
      <c r="K25" s="39"/>
      <c r="L25" s="43"/>
      <c r="M25" s="38"/>
      <c r="N25" s="39"/>
      <c r="O25" s="39"/>
      <c r="P25" s="43"/>
      <c r="Q25" s="38"/>
      <c r="R25" s="39"/>
      <c r="S25" s="39"/>
      <c r="T25" s="254"/>
      <c r="U25" s="255" t="s">
        <v>167</v>
      </c>
      <c r="V25" s="256">
        <v>0.25</v>
      </c>
      <c r="W25" s="256">
        <v>0.1</v>
      </c>
      <c r="X25" s="261" t="s">
        <v>105</v>
      </c>
      <c r="Y25" s="158"/>
      <c r="Z25" s="69" t="s">
        <v>36</v>
      </c>
      <c r="AA25" s="57" t="s">
        <v>208</v>
      </c>
      <c r="AB25" s="125">
        <f t="shared" si="2"/>
        <v>1.7</v>
      </c>
      <c r="AC25" s="120">
        <v>1</v>
      </c>
      <c r="AD25" s="121"/>
      <c r="AE25" s="122">
        <v>5</v>
      </c>
      <c r="AG25" s="123">
        <v>25</v>
      </c>
    </row>
    <row r="26" spans="2:33" s="3" customFormat="1" ht="26.1" customHeight="1" x14ac:dyDescent="0.3">
      <c r="B26" s="129" t="s">
        <v>150</v>
      </c>
      <c r="C26" s="135"/>
      <c r="D26" s="141"/>
      <c r="E26" s="38" t="s">
        <v>155</v>
      </c>
      <c r="F26" s="39">
        <v>10.029999999999999</v>
      </c>
      <c r="G26" s="39">
        <v>4</v>
      </c>
      <c r="H26" s="40" t="s">
        <v>105</v>
      </c>
      <c r="I26" s="38"/>
      <c r="J26" s="39"/>
      <c r="K26" s="39"/>
      <c r="L26" s="40"/>
      <c r="M26" s="38"/>
      <c r="N26" s="39"/>
      <c r="O26" s="39"/>
      <c r="P26" s="40"/>
      <c r="Q26" s="38"/>
      <c r="R26" s="39"/>
      <c r="S26" s="39"/>
      <c r="T26" s="40"/>
      <c r="U26" s="38"/>
      <c r="V26" s="39"/>
      <c r="W26" s="39"/>
      <c r="X26" s="40"/>
      <c r="Y26" s="141"/>
      <c r="Z26" s="69" t="s">
        <v>37</v>
      </c>
      <c r="AA26" s="57" t="s">
        <v>100</v>
      </c>
      <c r="AB26" s="125">
        <f t="shared" si="2"/>
        <v>0</v>
      </c>
      <c r="AC26" s="120"/>
      <c r="AD26" s="121"/>
      <c r="AE26" s="122">
        <v>15</v>
      </c>
      <c r="AG26" s="123">
        <v>60</v>
      </c>
    </row>
    <row r="27" spans="2:33" s="3" customFormat="1" ht="26.1" customHeight="1" x14ac:dyDescent="0.3">
      <c r="B27" s="129"/>
      <c r="C27" s="136"/>
      <c r="D27" s="141"/>
      <c r="E27" s="38" t="s">
        <v>156</v>
      </c>
      <c r="F27" s="39">
        <v>12.53</v>
      </c>
      <c r="G27" s="39">
        <v>2</v>
      </c>
      <c r="H27" s="40" t="s">
        <v>132</v>
      </c>
      <c r="I27" s="38"/>
      <c r="J27" s="39"/>
      <c r="K27" s="39"/>
      <c r="L27" s="40"/>
      <c r="M27" s="38"/>
      <c r="N27" s="39"/>
      <c r="O27" s="39"/>
      <c r="P27" s="40"/>
      <c r="Q27" s="38"/>
      <c r="R27" s="39"/>
      <c r="S27" s="39"/>
      <c r="T27" s="40"/>
      <c r="U27" s="38"/>
      <c r="V27" s="39"/>
      <c r="W27" s="39"/>
      <c r="X27" s="40"/>
      <c r="Y27" s="141"/>
      <c r="Z27" s="70" t="s">
        <v>38</v>
      </c>
      <c r="AA27" s="57" t="s">
        <v>221</v>
      </c>
      <c r="AB27" s="125">
        <f t="shared" si="2"/>
        <v>0.2</v>
      </c>
      <c r="AC27" s="120"/>
      <c r="AD27" s="121">
        <v>5</v>
      </c>
      <c r="AE27" s="122"/>
      <c r="AG27" s="123">
        <v>45</v>
      </c>
    </row>
    <row r="28" spans="2:33" s="3" customFormat="1" ht="26.1" customHeight="1" x14ac:dyDescent="0.4">
      <c r="B28" s="130"/>
      <c r="C28" s="24"/>
      <c r="D28" s="141"/>
      <c r="E28" s="38" t="s">
        <v>108</v>
      </c>
      <c r="F28" s="39">
        <v>1.5</v>
      </c>
      <c r="G28" s="39">
        <v>1</v>
      </c>
      <c r="H28" s="40" t="s">
        <v>109</v>
      </c>
      <c r="I28" s="38"/>
      <c r="J28" s="39"/>
      <c r="K28" s="39"/>
      <c r="L28" s="40"/>
      <c r="M28" s="38"/>
      <c r="N28" s="39"/>
      <c r="O28" s="39"/>
      <c r="P28" s="40"/>
      <c r="Q28" s="38"/>
      <c r="R28" s="39"/>
      <c r="S28" s="39"/>
      <c r="T28" s="40"/>
      <c r="U28" s="38"/>
      <c r="V28" s="39"/>
      <c r="W28" s="39"/>
      <c r="X28" s="40"/>
      <c r="Y28" s="141"/>
      <c r="Z28" s="22"/>
      <c r="AA28" s="57"/>
      <c r="AC28" s="124">
        <f>SUMPRODUCT(AB22:AB27,AC22:AC27)</f>
        <v>35.300000000000004</v>
      </c>
      <c r="AD28" s="124">
        <f>SUMPRODUCT(AB22:AB27,AD22:AD27)</f>
        <v>19</v>
      </c>
      <c r="AE28" s="124">
        <f>SUMPRODUCT(AB22:AB27,AE22:AE27)</f>
        <v>71.5</v>
      </c>
      <c r="AF28" s="124">
        <f>AC28*4+AD28*9+AE28*4</f>
        <v>598.20000000000005</v>
      </c>
      <c r="AG28" s="123">
        <f>SUMPRODUCT(AB22:AB27,AG22:AG27)</f>
        <v>615.5</v>
      </c>
    </row>
    <row r="29" spans="2:33" s="3" customFormat="1" ht="26.1" customHeight="1" thickBot="1" x14ac:dyDescent="0.45">
      <c r="B29" s="64" t="s">
        <v>98</v>
      </c>
      <c r="C29" s="25"/>
      <c r="D29" s="141"/>
      <c r="E29" s="38" t="s">
        <v>110</v>
      </c>
      <c r="F29" s="39">
        <v>1.25</v>
      </c>
      <c r="G29" s="39">
        <v>1</v>
      </c>
      <c r="H29" s="40" t="s">
        <v>111</v>
      </c>
      <c r="I29" s="38"/>
      <c r="J29" s="39"/>
      <c r="K29" s="39"/>
      <c r="L29" s="40"/>
      <c r="M29" s="38"/>
      <c r="N29" s="39"/>
      <c r="O29" s="39"/>
      <c r="P29" s="40"/>
      <c r="Q29" s="38"/>
      <c r="R29" s="39"/>
      <c r="S29" s="39"/>
      <c r="T29" s="40"/>
      <c r="U29" s="38"/>
      <c r="V29" s="39"/>
      <c r="W29" s="39"/>
      <c r="X29" s="40"/>
      <c r="Y29" s="141"/>
      <c r="Z29" s="69" t="s">
        <v>35</v>
      </c>
      <c r="AA29" s="57"/>
      <c r="AB29" s="3" t="s">
        <v>101</v>
      </c>
      <c r="AC29" s="3" t="s">
        <v>102</v>
      </c>
      <c r="AD29" s="3" t="s">
        <v>103</v>
      </c>
      <c r="AF29" s="126">
        <f>AE30+AF30+AG30</f>
        <v>1</v>
      </c>
    </row>
    <row r="30" spans="2:33" s="3" customFormat="1" ht="25.5" customHeight="1" thickBot="1" x14ac:dyDescent="0.45">
      <c r="B30" s="72">
        <v>399</v>
      </c>
      <c r="C30" s="26"/>
      <c r="D30" s="148"/>
      <c r="E30" s="258" t="s">
        <v>157</v>
      </c>
      <c r="F30" s="259"/>
      <c r="G30" s="259"/>
      <c r="H30" s="259"/>
      <c r="I30" s="260"/>
      <c r="J30" s="48"/>
      <c r="K30" s="48"/>
      <c r="L30" s="49"/>
      <c r="M30" s="47"/>
      <c r="N30" s="48"/>
      <c r="O30" s="48"/>
      <c r="P30" s="49"/>
      <c r="Q30" s="38"/>
      <c r="R30" s="39"/>
      <c r="S30" s="39"/>
      <c r="T30" s="40"/>
      <c r="U30" s="47"/>
      <c r="V30" s="48"/>
      <c r="W30" s="48"/>
      <c r="X30" s="49"/>
      <c r="Y30" s="142"/>
      <c r="Z30" s="56">
        <f>AB22*70+AB23*150+AB24*75+AB25*25+AB26*60+AB27*45</f>
        <v>615.5</v>
      </c>
      <c r="AA30" s="58"/>
      <c r="AB30" s="3" t="s">
        <v>222</v>
      </c>
      <c r="AC30" s="3" t="s">
        <v>223</v>
      </c>
      <c r="AD30" s="3" t="s">
        <v>224</v>
      </c>
      <c r="AE30" s="127">
        <f>AC28*4/AF28</f>
        <v>0.23604145770645271</v>
      </c>
      <c r="AF30" s="127">
        <f>AD28*9/AF28</f>
        <v>0.28585757271815443</v>
      </c>
      <c r="AG30" s="127">
        <f>AE28*4/AF28</f>
        <v>0.47810096957539283</v>
      </c>
    </row>
    <row r="31" spans="2:33" s="3" customFormat="1" ht="30" customHeight="1" x14ac:dyDescent="0.35">
      <c r="B31" s="62">
        <v>3</v>
      </c>
      <c r="C31" s="134"/>
      <c r="D31" s="140" t="s">
        <v>169</v>
      </c>
      <c r="E31" s="151" t="s">
        <v>171</v>
      </c>
      <c r="F31" s="152"/>
      <c r="G31" s="152"/>
      <c r="H31" s="153"/>
      <c r="I31" s="151" t="s">
        <v>177</v>
      </c>
      <c r="J31" s="138"/>
      <c r="K31" s="138"/>
      <c r="L31" s="139"/>
      <c r="M31" s="137" t="s">
        <v>183</v>
      </c>
      <c r="N31" s="138"/>
      <c r="O31" s="138"/>
      <c r="P31" s="139"/>
      <c r="Q31" s="137"/>
      <c r="R31" s="138"/>
      <c r="S31" s="138"/>
      <c r="T31" s="139"/>
      <c r="U31" s="137" t="s">
        <v>185</v>
      </c>
      <c r="V31" s="138"/>
      <c r="W31" s="138"/>
      <c r="X31" s="139"/>
      <c r="Y31" s="140" t="s">
        <v>25</v>
      </c>
      <c r="Z31" s="68" t="s">
        <v>40</v>
      </c>
      <c r="AA31" s="57" t="s">
        <v>225</v>
      </c>
      <c r="AB31" s="125">
        <f>VALUE(SUBSTITUTE(AA31,"份",""))</f>
        <v>4.3</v>
      </c>
      <c r="AC31" s="120">
        <v>2</v>
      </c>
      <c r="AD31" s="121"/>
      <c r="AE31" s="122">
        <v>15</v>
      </c>
      <c r="AG31" s="123">
        <v>70</v>
      </c>
    </row>
    <row r="32" spans="2:33" ht="26.1" customHeight="1" x14ac:dyDescent="0.35">
      <c r="B32" s="62" t="s">
        <v>2</v>
      </c>
      <c r="C32" s="135"/>
      <c r="D32" s="141"/>
      <c r="E32" s="31" t="s">
        <v>172</v>
      </c>
      <c r="F32" s="32">
        <v>81.2</v>
      </c>
      <c r="G32" s="32">
        <v>405</v>
      </c>
      <c r="H32" s="33" t="s">
        <v>173</v>
      </c>
      <c r="I32" s="31" t="s">
        <v>178</v>
      </c>
      <c r="J32" s="32">
        <v>30.08</v>
      </c>
      <c r="K32" s="32">
        <v>12</v>
      </c>
      <c r="L32" s="33" t="s">
        <v>105</v>
      </c>
      <c r="M32" s="31" t="s">
        <v>184</v>
      </c>
      <c r="N32" s="32">
        <v>75.19</v>
      </c>
      <c r="O32" s="32">
        <v>30</v>
      </c>
      <c r="P32" s="33" t="s">
        <v>105</v>
      </c>
      <c r="Q32" s="31"/>
      <c r="R32" s="32"/>
      <c r="S32" s="32"/>
      <c r="T32" s="33"/>
      <c r="U32" s="31" t="s">
        <v>186</v>
      </c>
      <c r="V32" s="32">
        <v>20.05</v>
      </c>
      <c r="W32" s="32">
        <v>8</v>
      </c>
      <c r="X32" s="33" t="s">
        <v>105</v>
      </c>
      <c r="Y32" s="141"/>
      <c r="Z32" s="69" t="s">
        <v>41</v>
      </c>
      <c r="AA32" s="57" t="s">
        <v>100</v>
      </c>
      <c r="AB32" s="125">
        <f t="shared" ref="AB32:AB36" si="3">VALUE(SUBSTITUTE(AA32,"份",""))</f>
        <v>0</v>
      </c>
      <c r="AC32" s="120">
        <v>8</v>
      </c>
      <c r="AD32" s="121">
        <v>8</v>
      </c>
      <c r="AE32" s="122">
        <v>12</v>
      </c>
      <c r="AF32" s="3"/>
      <c r="AG32" s="123">
        <v>150</v>
      </c>
    </row>
    <row r="33" spans="2:33" ht="26.1" customHeight="1" thickBot="1" x14ac:dyDescent="0.4">
      <c r="B33" s="62">
        <v>5</v>
      </c>
      <c r="C33" s="135"/>
      <c r="D33" s="141"/>
      <c r="E33" s="38" t="s">
        <v>174</v>
      </c>
      <c r="F33" s="39">
        <v>3.01</v>
      </c>
      <c r="G33" s="39">
        <v>15</v>
      </c>
      <c r="H33" s="40" t="s">
        <v>173</v>
      </c>
      <c r="I33" s="38" t="s">
        <v>179</v>
      </c>
      <c r="J33" s="39">
        <v>30.08</v>
      </c>
      <c r="K33" s="39">
        <v>12</v>
      </c>
      <c r="L33" s="40" t="s">
        <v>105</v>
      </c>
      <c r="M33" s="38"/>
      <c r="N33" s="39"/>
      <c r="O33" s="39"/>
      <c r="P33" s="40"/>
      <c r="Q33" s="38"/>
      <c r="R33" s="39"/>
      <c r="S33" s="39"/>
      <c r="T33" s="40"/>
      <c r="U33" s="38" t="s">
        <v>187</v>
      </c>
      <c r="V33" s="39">
        <v>15.04</v>
      </c>
      <c r="W33" s="39">
        <v>6</v>
      </c>
      <c r="X33" s="40" t="s">
        <v>105</v>
      </c>
      <c r="Y33" s="141"/>
      <c r="Z33" s="69" t="s">
        <v>42</v>
      </c>
      <c r="AA33" s="57" t="s">
        <v>207</v>
      </c>
      <c r="AB33" s="125">
        <f t="shared" si="3"/>
        <v>2.4</v>
      </c>
      <c r="AC33" s="120">
        <v>7</v>
      </c>
      <c r="AD33" s="121">
        <v>5</v>
      </c>
      <c r="AE33" s="122"/>
      <c r="AF33" s="3"/>
      <c r="AG33" s="123">
        <v>75</v>
      </c>
    </row>
    <row r="34" spans="2:33" ht="26.1" customHeight="1" thickBot="1" x14ac:dyDescent="0.4">
      <c r="B34" s="62" t="s">
        <v>3</v>
      </c>
      <c r="C34" s="135"/>
      <c r="D34" s="147"/>
      <c r="E34" s="255" t="s">
        <v>175</v>
      </c>
      <c r="F34" s="256">
        <v>0.63</v>
      </c>
      <c r="G34" s="256">
        <v>5</v>
      </c>
      <c r="H34" s="261" t="s">
        <v>176</v>
      </c>
      <c r="I34" s="254" t="s">
        <v>180</v>
      </c>
      <c r="J34" s="39">
        <v>20.05</v>
      </c>
      <c r="K34" s="39">
        <v>8</v>
      </c>
      <c r="L34" s="43" t="s">
        <v>105</v>
      </c>
      <c r="M34" s="38"/>
      <c r="N34" s="39"/>
      <c r="O34" s="39"/>
      <c r="P34" s="43"/>
      <c r="Q34" s="38"/>
      <c r="R34" s="39"/>
      <c r="S34" s="39"/>
      <c r="T34" s="40"/>
      <c r="U34" s="38" t="s">
        <v>188</v>
      </c>
      <c r="V34" s="39">
        <v>5.01</v>
      </c>
      <c r="W34" s="39">
        <v>2</v>
      </c>
      <c r="X34" s="43" t="s">
        <v>105</v>
      </c>
      <c r="Y34" s="141"/>
      <c r="Z34" s="69" t="s">
        <v>36</v>
      </c>
      <c r="AA34" s="57" t="s">
        <v>226</v>
      </c>
      <c r="AB34" s="125">
        <f t="shared" si="3"/>
        <v>1.6</v>
      </c>
      <c r="AC34" s="120">
        <v>1</v>
      </c>
      <c r="AD34" s="121"/>
      <c r="AE34" s="122">
        <v>5</v>
      </c>
      <c r="AF34" s="3"/>
      <c r="AG34" s="123">
        <v>25</v>
      </c>
    </row>
    <row r="35" spans="2:33" ht="26.1" customHeight="1" x14ac:dyDescent="0.3">
      <c r="B35" s="129" t="s">
        <v>170</v>
      </c>
      <c r="C35" s="135"/>
      <c r="D35" s="141"/>
      <c r="E35" s="38" t="s">
        <v>108</v>
      </c>
      <c r="F35" s="39">
        <v>1.5</v>
      </c>
      <c r="G35" s="39">
        <v>1</v>
      </c>
      <c r="H35" s="40" t="s">
        <v>109</v>
      </c>
      <c r="I35" s="38" t="s">
        <v>118</v>
      </c>
      <c r="J35" s="39">
        <v>5.01</v>
      </c>
      <c r="K35" s="39">
        <v>2</v>
      </c>
      <c r="L35" s="40" t="s">
        <v>105</v>
      </c>
      <c r="M35" s="38"/>
      <c r="N35" s="39"/>
      <c r="O35" s="39"/>
      <c r="P35" s="40"/>
      <c r="Q35" s="38"/>
      <c r="R35" s="39"/>
      <c r="S35" s="39"/>
      <c r="T35" s="40"/>
      <c r="U35" s="38" t="s">
        <v>189</v>
      </c>
      <c r="V35" s="39">
        <v>5.01</v>
      </c>
      <c r="W35" s="39">
        <v>2</v>
      </c>
      <c r="X35" s="40" t="s">
        <v>105</v>
      </c>
      <c r="Y35" s="141"/>
      <c r="Z35" s="69" t="s">
        <v>37</v>
      </c>
      <c r="AA35" s="57" t="s">
        <v>215</v>
      </c>
      <c r="AB35" s="125">
        <f t="shared" si="3"/>
        <v>1</v>
      </c>
      <c r="AC35" s="120"/>
      <c r="AD35" s="121"/>
      <c r="AE35" s="122">
        <v>15</v>
      </c>
      <c r="AF35" s="3"/>
      <c r="AG35" s="123">
        <v>60</v>
      </c>
    </row>
    <row r="36" spans="2:33" ht="26.1" customHeight="1" x14ac:dyDescent="0.3">
      <c r="B36" s="129"/>
      <c r="C36" s="136"/>
      <c r="D36" s="141"/>
      <c r="E36" s="38" t="s">
        <v>110</v>
      </c>
      <c r="F36" s="39">
        <v>1.25</v>
      </c>
      <c r="G36" s="39">
        <v>1</v>
      </c>
      <c r="H36" s="40" t="s">
        <v>111</v>
      </c>
      <c r="I36" s="38" t="s">
        <v>121</v>
      </c>
      <c r="J36" s="39">
        <v>0.75</v>
      </c>
      <c r="K36" s="39">
        <v>1</v>
      </c>
      <c r="L36" s="40" t="s">
        <v>109</v>
      </c>
      <c r="M36" s="38"/>
      <c r="N36" s="39"/>
      <c r="O36" s="39"/>
      <c r="P36" s="40"/>
      <c r="Q36" s="38"/>
      <c r="R36" s="39"/>
      <c r="S36" s="39"/>
      <c r="T36" s="40"/>
      <c r="U36" s="38" t="s">
        <v>190</v>
      </c>
      <c r="V36" s="39">
        <v>5.01</v>
      </c>
      <c r="W36" s="39">
        <v>2</v>
      </c>
      <c r="X36" s="40" t="s">
        <v>105</v>
      </c>
      <c r="Y36" s="141"/>
      <c r="Z36" s="70" t="s">
        <v>38</v>
      </c>
      <c r="AA36" s="57" t="s">
        <v>100</v>
      </c>
      <c r="AB36" s="125">
        <f t="shared" si="3"/>
        <v>0</v>
      </c>
      <c r="AC36" s="120"/>
      <c r="AD36" s="121">
        <v>5</v>
      </c>
      <c r="AE36" s="122"/>
      <c r="AF36" s="3"/>
      <c r="AG36" s="123">
        <v>45</v>
      </c>
    </row>
    <row r="37" spans="2:33" ht="26.1" customHeight="1" thickBot="1" x14ac:dyDescent="0.45">
      <c r="B37" s="130"/>
      <c r="C37" s="24"/>
      <c r="D37" s="141"/>
      <c r="E37" s="38"/>
      <c r="F37" s="39"/>
      <c r="G37" s="39"/>
      <c r="H37" s="40"/>
      <c r="I37" s="38" t="s">
        <v>110</v>
      </c>
      <c r="J37" s="39">
        <v>0.63</v>
      </c>
      <c r="K37" s="39">
        <v>0.5</v>
      </c>
      <c r="L37" s="40" t="s">
        <v>111</v>
      </c>
      <c r="M37" s="38"/>
      <c r="N37" s="39"/>
      <c r="O37" s="39"/>
      <c r="P37" s="40"/>
      <c r="Q37" s="38"/>
      <c r="R37" s="39"/>
      <c r="S37" s="39"/>
      <c r="T37" s="40"/>
      <c r="U37" s="38"/>
      <c r="V37" s="39"/>
      <c r="W37" s="39"/>
      <c r="X37" s="40"/>
      <c r="Y37" s="141"/>
      <c r="Z37" s="22"/>
      <c r="AA37" s="57"/>
      <c r="AB37" s="3"/>
      <c r="AC37" s="124">
        <f>SUMPRODUCT(AB31:AB36,AC31:AC36)</f>
        <v>27</v>
      </c>
      <c r="AD37" s="124">
        <f>SUMPRODUCT(AB31:AB36,AD31:AD36)</f>
        <v>12</v>
      </c>
      <c r="AE37" s="124">
        <f>SUMPRODUCT(AB31:AB36,AE31:AE36)</f>
        <v>87.5</v>
      </c>
      <c r="AF37" s="124">
        <f>AC37*4+AD37*9+AE37*4</f>
        <v>566</v>
      </c>
      <c r="AG37" s="123">
        <f>SUMPRODUCT(AB31:AB36,AG31:AG36)</f>
        <v>581</v>
      </c>
    </row>
    <row r="38" spans="2:33" ht="26.1" customHeight="1" x14ac:dyDescent="0.4">
      <c r="B38" s="64" t="s">
        <v>98</v>
      </c>
      <c r="C38" s="25"/>
      <c r="D38" s="141"/>
      <c r="E38" s="38"/>
      <c r="F38" s="39"/>
      <c r="G38" s="39"/>
      <c r="H38" s="254"/>
      <c r="I38" s="262" t="s">
        <v>181</v>
      </c>
      <c r="J38" s="263">
        <v>0.25</v>
      </c>
      <c r="K38" s="263">
        <v>0.1</v>
      </c>
      <c r="L38" s="264" t="s">
        <v>105</v>
      </c>
      <c r="M38" s="254"/>
      <c r="N38" s="39"/>
      <c r="O38" s="39"/>
      <c r="P38" s="40"/>
      <c r="Q38" s="38"/>
      <c r="R38" s="39"/>
      <c r="S38" s="39"/>
      <c r="T38" s="40"/>
      <c r="U38" s="38"/>
      <c r="V38" s="39"/>
      <c r="W38" s="39"/>
      <c r="X38" s="40"/>
      <c r="Y38" s="141"/>
      <c r="Z38" s="69" t="s">
        <v>35</v>
      </c>
      <c r="AA38" s="57"/>
      <c r="AB38" s="1" t="s">
        <v>101</v>
      </c>
      <c r="AC38" s="1" t="s">
        <v>102</v>
      </c>
      <c r="AD38" s="1" t="s">
        <v>103</v>
      </c>
      <c r="AE38" s="3"/>
      <c r="AF38" s="126">
        <f>AE39+AF39+AG39</f>
        <v>1</v>
      </c>
      <c r="AG38" s="3"/>
    </row>
    <row r="39" spans="2:33" ht="26.1" customHeight="1" thickBot="1" x14ac:dyDescent="0.45">
      <c r="B39" s="72">
        <v>399</v>
      </c>
      <c r="C39" s="26"/>
      <c r="D39" s="142"/>
      <c r="E39" s="47"/>
      <c r="F39" s="48"/>
      <c r="G39" s="48"/>
      <c r="H39" s="51"/>
      <c r="I39" s="265" t="s">
        <v>182</v>
      </c>
      <c r="J39" s="53">
        <v>0.25</v>
      </c>
      <c r="K39" s="53">
        <v>0.1</v>
      </c>
      <c r="L39" s="266" t="s">
        <v>105</v>
      </c>
      <c r="M39" s="51"/>
      <c r="N39" s="48"/>
      <c r="O39" s="48"/>
      <c r="P39" s="49"/>
      <c r="Q39" s="38"/>
      <c r="R39" s="39"/>
      <c r="S39" s="39"/>
      <c r="T39" s="40"/>
      <c r="U39" s="47"/>
      <c r="V39" s="48"/>
      <c r="W39" s="48"/>
      <c r="X39" s="49"/>
      <c r="Y39" s="142"/>
      <c r="Z39" s="56">
        <f>AB31*70+AB32*150+AB33*75+AB34*25+AB35*60+AB36*45</f>
        <v>581</v>
      </c>
      <c r="AA39" s="58"/>
      <c r="AB39" s="1" t="s">
        <v>227</v>
      </c>
      <c r="AC39" s="1" t="s">
        <v>228</v>
      </c>
      <c r="AD39" s="1" t="s">
        <v>229</v>
      </c>
      <c r="AE39" s="127">
        <f>AC37*4/AF37</f>
        <v>0.19081272084805653</v>
      </c>
      <c r="AF39" s="127">
        <f>AD37*9/AF37</f>
        <v>0.19081272084805653</v>
      </c>
      <c r="AG39" s="127">
        <f>AE37*4/AF37</f>
        <v>0.61837455830388688</v>
      </c>
    </row>
    <row r="40" spans="2:33" ht="30" customHeight="1" x14ac:dyDescent="0.35">
      <c r="B40" s="63">
        <v>3</v>
      </c>
      <c r="C40" s="134"/>
      <c r="D40" s="140" t="s">
        <v>191</v>
      </c>
      <c r="E40" s="137" t="s">
        <v>193</v>
      </c>
      <c r="F40" s="138"/>
      <c r="G40" s="138"/>
      <c r="H40" s="139"/>
      <c r="I40" s="151" t="s">
        <v>197</v>
      </c>
      <c r="J40" s="152"/>
      <c r="K40" s="152"/>
      <c r="L40" s="153"/>
      <c r="M40" s="137" t="s">
        <v>199</v>
      </c>
      <c r="N40" s="138"/>
      <c r="O40" s="138"/>
      <c r="P40" s="139"/>
      <c r="Q40" s="137"/>
      <c r="R40" s="138"/>
      <c r="S40" s="138"/>
      <c r="T40" s="139"/>
      <c r="U40" s="137" t="s">
        <v>201</v>
      </c>
      <c r="V40" s="138"/>
      <c r="W40" s="138"/>
      <c r="X40" s="139"/>
      <c r="Y40" s="140"/>
      <c r="Z40" s="68" t="s">
        <v>40</v>
      </c>
      <c r="AA40" s="57" t="s">
        <v>230</v>
      </c>
      <c r="AB40" s="125">
        <f>VALUE(SUBSTITUTE(AA40,"份",""))</f>
        <v>5.6</v>
      </c>
      <c r="AC40" s="120">
        <v>2</v>
      </c>
      <c r="AD40" s="121"/>
      <c r="AE40" s="122">
        <v>15</v>
      </c>
      <c r="AF40" s="3"/>
      <c r="AG40" s="123">
        <v>70</v>
      </c>
    </row>
    <row r="41" spans="2:33" ht="26.1" customHeight="1" x14ac:dyDescent="0.35">
      <c r="B41" s="62" t="s">
        <v>2</v>
      </c>
      <c r="C41" s="135"/>
      <c r="D41" s="141"/>
      <c r="E41" s="31" t="s">
        <v>104</v>
      </c>
      <c r="F41" s="32">
        <v>40.1</v>
      </c>
      <c r="G41" s="32">
        <v>16</v>
      </c>
      <c r="H41" s="33" t="s">
        <v>105</v>
      </c>
      <c r="I41" s="31" t="s">
        <v>198</v>
      </c>
      <c r="J41" s="32">
        <v>70.180000000000007</v>
      </c>
      <c r="K41" s="32">
        <v>28</v>
      </c>
      <c r="L41" s="33" t="s">
        <v>105</v>
      </c>
      <c r="M41" s="31" t="s">
        <v>200</v>
      </c>
      <c r="N41" s="32">
        <v>75.19</v>
      </c>
      <c r="O41" s="32">
        <v>30</v>
      </c>
      <c r="P41" s="33" t="s">
        <v>105</v>
      </c>
      <c r="Q41" s="31"/>
      <c r="R41" s="32"/>
      <c r="S41" s="32"/>
      <c r="T41" s="33"/>
      <c r="U41" s="31" t="s">
        <v>202</v>
      </c>
      <c r="V41" s="32">
        <v>22.56</v>
      </c>
      <c r="W41" s="32">
        <v>9</v>
      </c>
      <c r="X41" s="33" t="s">
        <v>105</v>
      </c>
      <c r="Y41" s="141"/>
      <c r="Z41" s="69" t="s">
        <v>41</v>
      </c>
      <c r="AA41" s="57" t="s">
        <v>100</v>
      </c>
      <c r="AB41" s="125">
        <f t="shared" ref="AB41:AB45" si="4">VALUE(SUBSTITUTE(AA41,"份",""))</f>
        <v>0</v>
      </c>
      <c r="AC41" s="120">
        <v>8</v>
      </c>
      <c r="AD41" s="121">
        <v>8</v>
      </c>
      <c r="AE41" s="122">
        <v>12</v>
      </c>
      <c r="AF41" s="3"/>
      <c r="AG41" s="123">
        <v>150</v>
      </c>
    </row>
    <row r="42" spans="2:33" ht="26.1" customHeight="1" x14ac:dyDescent="0.35">
      <c r="B42" s="62">
        <v>6</v>
      </c>
      <c r="C42" s="135"/>
      <c r="D42" s="141"/>
      <c r="E42" s="38" t="s">
        <v>194</v>
      </c>
      <c r="F42" s="39">
        <v>30.08</v>
      </c>
      <c r="G42" s="39">
        <v>12</v>
      </c>
      <c r="H42" s="40" t="s">
        <v>105</v>
      </c>
      <c r="I42" s="38" t="s">
        <v>146</v>
      </c>
      <c r="J42" s="39">
        <v>10.029999999999999</v>
      </c>
      <c r="K42" s="39">
        <v>4</v>
      </c>
      <c r="L42" s="40" t="s">
        <v>105</v>
      </c>
      <c r="M42" s="38" t="s">
        <v>121</v>
      </c>
      <c r="N42" s="39">
        <v>0.75</v>
      </c>
      <c r="O42" s="39">
        <v>1</v>
      </c>
      <c r="P42" s="40" t="s">
        <v>109</v>
      </c>
      <c r="Q42" s="38"/>
      <c r="R42" s="39"/>
      <c r="S42" s="39"/>
      <c r="T42" s="40"/>
      <c r="U42" s="38" t="s">
        <v>203</v>
      </c>
      <c r="V42" s="39">
        <v>10.53</v>
      </c>
      <c r="W42" s="39">
        <v>7</v>
      </c>
      <c r="X42" s="40" t="s">
        <v>204</v>
      </c>
      <c r="Y42" s="141"/>
      <c r="Z42" s="69" t="s">
        <v>42</v>
      </c>
      <c r="AA42" s="57" t="s">
        <v>231</v>
      </c>
      <c r="AB42" s="125">
        <f t="shared" si="4"/>
        <v>1.9</v>
      </c>
      <c r="AC42" s="120">
        <v>7</v>
      </c>
      <c r="AD42" s="121">
        <v>5</v>
      </c>
      <c r="AE42" s="122"/>
      <c r="AF42" s="3"/>
      <c r="AG42" s="123">
        <v>75</v>
      </c>
    </row>
    <row r="43" spans="2:33" ht="26.1" customHeight="1" x14ac:dyDescent="0.35">
      <c r="B43" s="62" t="s">
        <v>3</v>
      </c>
      <c r="C43" s="135"/>
      <c r="D43" s="141"/>
      <c r="E43" s="38" t="s">
        <v>195</v>
      </c>
      <c r="F43" s="39">
        <v>30.08</v>
      </c>
      <c r="G43" s="39">
        <v>12</v>
      </c>
      <c r="H43" s="43" t="s">
        <v>105</v>
      </c>
      <c r="I43" s="38" t="s">
        <v>179</v>
      </c>
      <c r="J43" s="39">
        <v>5.01</v>
      </c>
      <c r="K43" s="39">
        <v>2</v>
      </c>
      <c r="L43" s="43" t="s">
        <v>105</v>
      </c>
      <c r="M43" s="38"/>
      <c r="N43" s="39"/>
      <c r="O43" s="39"/>
      <c r="P43" s="43"/>
      <c r="Q43" s="38"/>
      <c r="R43" s="39"/>
      <c r="S43" s="39"/>
      <c r="T43" s="40"/>
      <c r="U43" s="38" t="s">
        <v>205</v>
      </c>
      <c r="V43" s="39">
        <v>12.53</v>
      </c>
      <c r="W43" s="39">
        <v>5</v>
      </c>
      <c r="X43" s="43" t="s">
        <v>109</v>
      </c>
      <c r="Y43" s="141"/>
      <c r="Z43" s="69" t="s">
        <v>36</v>
      </c>
      <c r="AA43" s="57" t="s">
        <v>226</v>
      </c>
      <c r="AB43" s="125">
        <f t="shared" si="4"/>
        <v>1.6</v>
      </c>
      <c r="AC43" s="120">
        <v>1</v>
      </c>
      <c r="AD43" s="121"/>
      <c r="AE43" s="122">
        <v>5</v>
      </c>
      <c r="AF43" s="3"/>
      <c r="AG43" s="123">
        <v>25</v>
      </c>
    </row>
    <row r="44" spans="2:33" ht="26.1" customHeight="1" x14ac:dyDescent="0.3">
      <c r="B44" s="129" t="s">
        <v>192</v>
      </c>
      <c r="C44" s="135"/>
      <c r="D44" s="141"/>
      <c r="E44" s="38" t="s">
        <v>107</v>
      </c>
      <c r="F44" s="39">
        <v>5.01</v>
      </c>
      <c r="G44" s="39">
        <v>2</v>
      </c>
      <c r="H44" s="40" t="s">
        <v>105</v>
      </c>
      <c r="I44" s="38" t="s">
        <v>118</v>
      </c>
      <c r="J44" s="39">
        <v>5.01</v>
      </c>
      <c r="K44" s="39">
        <v>2</v>
      </c>
      <c r="L44" s="40" t="s">
        <v>105</v>
      </c>
      <c r="M44" s="38"/>
      <c r="N44" s="39"/>
      <c r="O44" s="39"/>
      <c r="P44" s="40"/>
      <c r="Q44" s="38"/>
      <c r="R44" s="39"/>
      <c r="S44" s="39"/>
      <c r="T44" s="40"/>
      <c r="U44" s="38"/>
      <c r="V44" s="39"/>
      <c r="W44" s="39"/>
      <c r="X44" s="40"/>
      <c r="Y44" s="141"/>
      <c r="Z44" s="69" t="s">
        <v>37</v>
      </c>
      <c r="AA44" s="57" t="s">
        <v>100</v>
      </c>
      <c r="AB44" s="125">
        <f t="shared" si="4"/>
        <v>0</v>
      </c>
      <c r="AC44" s="120"/>
      <c r="AD44" s="121"/>
      <c r="AE44" s="122">
        <v>15</v>
      </c>
      <c r="AF44" s="3"/>
      <c r="AG44" s="123">
        <v>60</v>
      </c>
    </row>
    <row r="45" spans="2:33" ht="26.1" customHeight="1" x14ac:dyDescent="0.3">
      <c r="B45" s="129"/>
      <c r="C45" s="136"/>
      <c r="D45" s="141"/>
      <c r="E45" s="38" t="s">
        <v>134</v>
      </c>
      <c r="F45" s="39">
        <v>0.75</v>
      </c>
      <c r="G45" s="39">
        <v>1</v>
      </c>
      <c r="H45" s="40" t="s">
        <v>109</v>
      </c>
      <c r="I45" s="38" t="s">
        <v>142</v>
      </c>
      <c r="J45" s="39">
        <v>2.5099999999999998</v>
      </c>
      <c r="K45" s="39">
        <v>1</v>
      </c>
      <c r="L45" s="40" t="s">
        <v>105</v>
      </c>
      <c r="M45" s="38"/>
      <c r="N45" s="39"/>
      <c r="O45" s="39"/>
      <c r="P45" s="40"/>
      <c r="Q45" s="38"/>
      <c r="R45" s="39"/>
      <c r="S45" s="39"/>
      <c r="T45" s="40"/>
      <c r="U45" s="38"/>
      <c r="V45" s="39"/>
      <c r="W45" s="39"/>
      <c r="X45" s="40"/>
      <c r="Y45" s="141"/>
      <c r="Z45" s="70" t="s">
        <v>38</v>
      </c>
      <c r="AA45" s="57" t="s">
        <v>100</v>
      </c>
      <c r="AB45" s="125">
        <f t="shared" si="4"/>
        <v>0</v>
      </c>
      <c r="AC45" s="120"/>
      <c r="AD45" s="121">
        <v>5</v>
      </c>
      <c r="AE45" s="122"/>
      <c r="AF45" s="3"/>
      <c r="AG45" s="123">
        <v>45</v>
      </c>
    </row>
    <row r="46" spans="2:33" ht="26.1" customHeight="1" thickBot="1" x14ac:dyDescent="0.45">
      <c r="B46" s="130"/>
      <c r="C46" s="24"/>
      <c r="D46" s="141"/>
      <c r="E46" s="38" t="s">
        <v>110</v>
      </c>
      <c r="F46" s="39">
        <v>0.63</v>
      </c>
      <c r="G46" s="39">
        <v>0.5</v>
      </c>
      <c r="H46" s="40" t="s">
        <v>111</v>
      </c>
      <c r="I46" s="38"/>
      <c r="J46" s="39"/>
      <c r="K46" s="39"/>
      <c r="L46" s="40"/>
      <c r="M46" s="38"/>
      <c r="N46" s="39"/>
      <c r="O46" s="39"/>
      <c r="P46" s="40"/>
      <c r="Q46" s="38"/>
      <c r="R46" s="39"/>
      <c r="S46" s="39"/>
      <c r="T46" s="40"/>
      <c r="U46" s="38"/>
      <c r="V46" s="39"/>
      <c r="W46" s="39"/>
      <c r="X46" s="40"/>
      <c r="Y46" s="141"/>
      <c r="Z46" s="22"/>
      <c r="AA46" s="57"/>
      <c r="AB46" s="3"/>
      <c r="AC46" s="124">
        <f>SUMPRODUCT(AB40:AB45,AC40:AC45)</f>
        <v>26.1</v>
      </c>
      <c r="AD46" s="124">
        <f>SUMPRODUCT(AB40:AB45,AD40:AD45)</f>
        <v>9.5</v>
      </c>
      <c r="AE46" s="124">
        <f>SUMPRODUCT(AB40:AB45,AE40:AE45)</f>
        <v>92</v>
      </c>
      <c r="AF46" s="124">
        <f>AC46*4+AD46*9+AE46*4</f>
        <v>557.9</v>
      </c>
      <c r="AG46" s="123">
        <f>SUMPRODUCT(AB40:AB45,AG40:AG45)</f>
        <v>574.5</v>
      </c>
    </row>
    <row r="47" spans="2:33" ht="26.1" customHeight="1" thickBot="1" x14ac:dyDescent="0.45">
      <c r="B47" s="64" t="s">
        <v>98</v>
      </c>
      <c r="C47" s="25"/>
      <c r="D47" s="147"/>
      <c r="E47" s="255" t="s">
        <v>196</v>
      </c>
      <c r="F47" s="256">
        <v>0.25</v>
      </c>
      <c r="G47" s="256">
        <v>0.1</v>
      </c>
      <c r="H47" s="257" t="s">
        <v>105</v>
      </c>
      <c r="I47" s="254"/>
      <c r="J47" s="39"/>
      <c r="K47" s="39"/>
      <c r="L47" s="40"/>
      <c r="M47" s="38"/>
      <c r="N47" s="39"/>
      <c r="O47" s="39"/>
      <c r="P47" s="40"/>
      <c r="Q47" s="38"/>
      <c r="R47" s="39"/>
      <c r="S47" s="39"/>
      <c r="T47" s="40"/>
      <c r="U47" s="38"/>
      <c r="V47" s="39"/>
      <c r="W47" s="39"/>
      <c r="X47" s="40"/>
      <c r="Y47" s="141"/>
      <c r="Z47" s="69" t="s">
        <v>35</v>
      </c>
      <c r="AA47" s="57"/>
      <c r="AB47" s="1" t="s">
        <v>101</v>
      </c>
      <c r="AC47" s="1" t="s">
        <v>102</v>
      </c>
      <c r="AD47" s="1" t="s">
        <v>103</v>
      </c>
      <c r="AE47" s="3"/>
      <c r="AF47" s="126">
        <f>AE48+AF48+AG48</f>
        <v>1</v>
      </c>
      <c r="AG47" s="3"/>
    </row>
    <row r="48" spans="2:33" ht="26.1" customHeight="1" thickBot="1" x14ac:dyDescent="0.45">
      <c r="B48" s="71">
        <v>399</v>
      </c>
      <c r="C48" s="27"/>
      <c r="D48" s="145"/>
      <c r="E48" s="52"/>
      <c r="F48" s="53"/>
      <c r="G48" s="53"/>
      <c r="H48" s="54"/>
      <c r="I48" s="52"/>
      <c r="J48" s="53"/>
      <c r="K48" s="53"/>
      <c r="L48" s="54"/>
      <c r="M48" s="52"/>
      <c r="N48" s="53"/>
      <c r="O48" s="53"/>
      <c r="P48" s="54"/>
      <c r="Q48" s="52"/>
      <c r="R48" s="53"/>
      <c r="S48" s="53"/>
      <c r="T48" s="54"/>
      <c r="U48" s="52"/>
      <c r="V48" s="53"/>
      <c r="W48" s="53"/>
      <c r="X48" s="54"/>
      <c r="Y48" s="145"/>
      <c r="Z48" s="55">
        <f>AB40*70+AB41*150+AB42*75+AB43*25+AB44*60+AB45*45</f>
        <v>574.5</v>
      </c>
      <c r="AA48" s="59"/>
      <c r="AB48" s="1" t="s">
        <v>232</v>
      </c>
      <c r="AC48" s="1" t="s">
        <v>233</v>
      </c>
      <c r="AD48" s="1" t="s">
        <v>234</v>
      </c>
      <c r="AE48" s="127">
        <f>AC46*4/AF46</f>
        <v>0.18713031009141426</v>
      </c>
      <c r="AF48" s="127">
        <f>AD46*9/AF46</f>
        <v>0.15325327119555476</v>
      </c>
      <c r="AG48" s="127">
        <f>AE46*4/AF46</f>
        <v>0.65961641871303101</v>
      </c>
    </row>
    <row r="49" spans="2:27" ht="21.75" customHeight="1" x14ac:dyDescent="0.25">
      <c r="H49" s="146" t="s">
        <v>93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</row>
    <row r="50" spans="2:27" ht="33" customHeight="1" x14ac:dyDescent="0.45">
      <c r="B50" s="143" t="s">
        <v>43</v>
      </c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</row>
    <row r="51" spans="2:27" ht="21.75" customHeight="1" x14ac:dyDescent="0.45">
      <c r="E51" s="60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2:27" ht="18.75" x14ac:dyDescent="0.25">
      <c r="B52" s="65" t="s">
        <v>235</v>
      </c>
      <c r="C52" s="66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6"/>
      <c r="R52" s="67"/>
      <c r="S52" s="67"/>
      <c r="T52" s="66"/>
      <c r="U52" s="66"/>
      <c r="V52" s="67"/>
      <c r="W52" s="67"/>
      <c r="X52" s="66"/>
      <c r="Y52" s="66"/>
      <c r="Z52" s="66"/>
      <c r="AA52" s="66"/>
    </row>
    <row r="53" spans="2:27" ht="33" customHeight="1" x14ac:dyDescent="0.25">
      <c r="B53" s="128" t="s">
        <v>91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</row>
  </sheetData>
  <mergeCells count="57">
    <mergeCell ref="M4:P4"/>
    <mergeCell ref="M13:P13"/>
    <mergeCell ref="Q13:T13"/>
    <mergeCell ref="E13:H13"/>
    <mergeCell ref="E22:H22"/>
    <mergeCell ref="I13:L13"/>
    <mergeCell ref="E21:I21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E30:I30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zoomScale="60" zoomScaleNormal="60" workbookViewId="0">
      <selection activeCell="AQ57" sqref="AQ57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179" t="str">
        <f>三菜!B1</f>
        <v>1001 南投縣南投市漳興國小 114學年度第2學期第4週午餐菜單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80" t="str">
        <f>三菜!H49</f>
        <v>承富實業股份有限公司 電話：04-8831965 傳真：04-8832612</v>
      </c>
      <c r="AF1" s="180"/>
      <c r="AG1" s="180"/>
      <c r="AH1" s="180"/>
      <c r="AI1" s="180"/>
      <c r="AJ1" s="180"/>
      <c r="AK1" s="180"/>
      <c r="AL1" s="180"/>
      <c r="AM1" s="180"/>
      <c r="AN1" s="180"/>
      <c r="AO1" s="180"/>
    </row>
    <row r="2" spans="1:41" ht="21" customHeight="1" x14ac:dyDescent="0.25">
      <c r="A2" s="181" t="s">
        <v>27</v>
      </c>
      <c r="B2" s="73"/>
      <c r="C2" s="106">
        <f>三菜!B4</f>
        <v>3</v>
      </c>
      <c r="D2" s="106" t="s">
        <v>64</v>
      </c>
      <c r="E2" s="106">
        <f>三菜!B6</f>
        <v>2</v>
      </c>
      <c r="F2" s="106" t="s">
        <v>65</v>
      </c>
      <c r="G2" s="182" t="str">
        <f>三菜!B8</f>
        <v>星期一</v>
      </c>
      <c r="H2" s="165"/>
      <c r="I2" s="166"/>
      <c r="J2" s="106"/>
      <c r="K2" s="106">
        <f>三菜!B13</f>
        <v>3</v>
      </c>
      <c r="L2" s="106" t="s">
        <v>2</v>
      </c>
      <c r="M2" s="106">
        <f>三菜!B15</f>
        <v>3</v>
      </c>
      <c r="N2" s="106" t="s">
        <v>65</v>
      </c>
      <c r="O2" s="182" t="str">
        <f>三菜!B17</f>
        <v>星期二</v>
      </c>
      <c r="P2" s="165"/>
      <c r="Q2" s="166"/>
      <c r="R2" s="107"/>
      <c r="S2" s="106">
        <f>三菜!B22</f>
        <v>3</v>
      </c>
      <c r="T2" s="106" t="s">
        <v>2</v>
      </c>
      <c r="U2" s="106">
        <f>三菜!B24</f>
        <v>4</v>
      </c>
      <c r="V2" s="106" t="s">
        <v>66</v>
      </c>
      <c r="W2" s="182" t="str">
        <f>三菜!B26</f>
        <v>星期三</v>
      </c>
      <c r="X2" s="165"/>
      <c r="Y2" s="166"/>
      <c r="Z2" s="107"/>
      <c r="AA2" s="106">
        <f>三菜!B31</f>
        <v>3</v>
      </c>
      <c r="AB2" s="106" t="s">
        <v>2</v>
      </c>
      <c r="AC2" s="106">
        <f>三菜!B33</f>
        <v>5</v>
      </c>
      <c r="AD2" s="106" t="s">
        <v>67</v>
      </c>
      <c r="AE2" s="182" t="str">
        <f>三菜!B35</f>
        <v>星期四</v>
      </c>
      <c r="AF2" s="165"/>
      <c r="AG2" s="166"/>
      <c r="AH2" s="107"/>
      <c r="AI2" s="106">
        <f>三菜!B40</f>
        <v>3</v>
      </c>
      <c r="AJ2" s="106" t="s">
        <v>2</v>
      </c>
      <c r="AK2" s="106">
        <f>三菜!B42</f>
        <v>6</v>
      </c>
      <c r="AL2" s="106" t="s">
        <v>67</v>
      </c>
      <c r="AM2" s="182" t="str">
        <f>三菜!B44</f>
        <v>星期五</v>
      </c>
      <c r="AN2" s="165"/>
      <c r="AO2" s="166"/>
    </row>
    <row r="3" spans="1:41" ht="21" x14ac:dyDescent="0.25">
      <c r="A3" s="170"/>
      <c r="B3" s="81" t="s">
        <v>18</v>
      </c>
      <c r="C3" s="163">
        <f>三菜!B12</f>
        <v>399</v>
      </c>
      <c r="D3" s="163"/>
      <c r="E3" s="163"/>
      <c r="F3" s="163"/>
      <c r="G3" s="163"/>
      <c r="H3" s="163"/>
      <c r="I3" s="164"/>
      <c r="J3" s="81" t="s">
        <v>18</v>
      </c>
      <c r="K3" s="163">
        <f>三菜!B21</f>
        <v>399</v>
      </c>
      <c r="L3" s="163"/>
      <c r="M3" s="163"/>
      <c r="N3" s="163"/>
      <c r="O3" s="163"/>
      <c r="P3" s="163"/>
      <c r="Q3" s="164"/>
      <c r="R3" s="81" t="s">
        <v>18</v>
      </c>
      <c r="S3" s="163">
        <f>三菜!B30</f>
        <v>399</v>
      </c>
      <c r="T3" s="163"/>
      <c r="U3" s="163"/>
      <c r="V3" s="163"/>
      <c r="W3" s="163"/>
      <c r="X3" s="163"/>
      <c r="Y3" s="164"/>
      <c r="Z3" s="81" t="s">
        <v>18</v>
      </c>
      <c r="AA3" s="163">
        <f>三菜!B39</f>
        <v>399</v>
      </c>
      <c r="AB3" s="163"/>
      <c r="AC3" s="163"/>
      <c r="AD3" s="163"/>
      <c r="AE3" s="163"/>
      <c r="AF3" s="163"/>
      <c r="AG3" s="164"/>
      <c r="AH3" s="81" t="s">
        <v>18</v>
      </c>
      <c r="AI3" s="163">
        <f>三菜!B48</f>
        <v>399</v>
      </c>
      <c r="AJ3" s="163"/>
      <c r="AK3" s="163"/>
      <c r="AL3" s="163"/>
      <c r="AM3" s="163"/>
      <c r="AN3" s="163"/>
      <c r="AO3" s="164"/>
    </row>
    <row r="4" spans="1:41" ht="21" x14ac:dyDescent="0.25">
      <c r="A4" s="170"/>
      <c r="B4" s="81" t="s">
        <v>28</v>
      </c>
      <c r="C4" s="165" t="str">
        <f>三菜!D4</f>
        <v>白米飯(先送)</v>
      </c>
      <c r="D4" s="165"/>
      <c r="E4" s="165"/>
      <c r="F4" s="165"/>
      <c r="G4" s="165"/>
      <c r="H4" s="165"/>
      <c r="I4" s="166"/>
      <c r="J4" s="81" t="s">
        <v>28</v>
      </c>
      <c r="K4" s="167" t="str">
        <f>三菜!D13</f>
        <v>燕麥飯</v>
      </c>
      <c r="L4" s="167"/>
      <c r="M4" s="167"/>
      <c r="N4" s="167"/>
      <c r="O4" s="167"/>
      <c r="P4" s="167"/>
      <c r="Q4" s="168"/>
      <c r="R4" s="81" t="s">
        <v>28</v>
      </c>
      <c r="S4" s="165" t="str">
        <f>三菜!D22</f>
        <v>白油麵(77K南)</v>
      </c>
      <c r="T4" s="165"/>
      <c r="U4" s="165"/>
      <c r="V4" s="165"/>
      <c r="W4" s="165"/>
      <c r="X4" s="165"/>
      <c r="Y4" s="166"/>
      <c r="Z4" s="81" t="s">
        <v>28</v>
      </c>
      <c r="AA4" s="165" t="str">
        <f>三菜!D31</f>
        <v>紅藜飯</v>
      </c>
      <c r="AB4" s="165"/>
      <c r="AC4" s="165"/>
      <c r="AD4" s="165"/>
      <c r="AE4" s="165"/>
      <c r="AF4" s="165"/>
      <c r="AG4" s="166"/>
      <c r="AH4" s="81" t="s">
        <v>28</v>
      </c>
      <c r="AI4" s="165" t="str">
        <f>三菜!D40</f>
        <v>白米飯</v>
      </c>
      <c r="AJ4" s="165"/>
      <c r="AK4" s="165"/>
      <c r="AL4" s="165"/>
      <c r="AM4" s="165"/>
      <c r="AN4" s="165"/>
      <c r="AO4" s="166"/>
    </row>
    <row r="5" spans="1:41" ht="21" x14ac:dyDescent="0.25">
      <c r="A5" s="170"/>
      <c r="B5" s="81" t="s">
        <v>29</v>
      </c>
      <c r="C5" s="183" t="s">
        <v>30</v>
      </c>
      <c r="D5" s="184"/>
      <c r="E5" s="184"/>
      <c r="F5" s="184"/>
      <c r="G5" s="185" t="s">
        <v>32</v>
      </c>
      <c r="H5" s="186"/>
      <c r="I5" s="82" t="s">
        <v>31</v>
      </c>
      <c r="J5" s="81" t="s">
        <v>29</v>
      </c>
      <c r="K5" s="183" t="s">
        <v>30</v>
      </c>
      <c r="L5" s="184"/>
      <c r="M5" s="184"/>
      <c r="N5" s="184"/>
      <c r="O5" s="185" t="s">
        <v>32</v>
      </c>
      <c r="P5" s="186"/>
      <c r="Q5" s="82" t="s">
        <v>31</v>
      </c>
      <c r="R5" s="81" t="s">
        <v>29</v>
      </c>
      <c r="S5" s="183" t="s">
        <v>30</v>
      </c>
      <c r="T5" s="184"/>
      <c r="U5" s="184"/>
      <c r="V5" s="184"/>
      <c r="W5" s="185" t="s">
        <v>32</v>
      </c>
      <c r="X5" s="186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185" t="s">
        <v>32</v>
      </c>
      <c r="AF5" s="186"/>
      <c r="AG5" s="82" t="s">
        <v>31</v>
      </c>
      <c r="AH5" s="81" t="s">
        <v>29</v>
      </c>
      <c r="AI5" s="183" t="s">
        <v>30</v>
      </c>
      <c r="AJ5" s="184"/>
      <c r="AK5" s="184"/>
      <c r="AL5" s="184"/>
      <c r="AM5" s="185" t="s">
        <v>32</v>
      </c>
      <c r="AN5" s="186"/>
      <c r="AO5" s="82" t="s">
        <v>31</v>
      </c>
    </row>
    <row r="6" spans="1:41" ht="21" customHeight="1" x14ac:dyDescent="0.25">
      <c r="A6" s="169" t="s">
        <v>19</v>
      </c>
      <c r="B6" s="171" t="str">
        <f>三菜!E4</f>
        <v>蘿蔔燉滷肉</v>
      </c>
      <c r="C6" s="174" t="str">
        <f>三菜!E5</f>
        <v>溫體肉丁(忠華)(臺灣)</v>
      </c>
      <c r="D6" s="175"/>
      <c r="E6" s="175"/>
      <c r="F6" s="175"/>
      <c r="G6" s="108">
        <f>三菜!G5</f>
        <v>24</v>
      </c>
      <c r="H6" s="109" t="str">
        <f>三菜!H5</f>
        <v>公斤</v>
      </c>
      <c r="I6" s="83">
        <f>三菜!F5</f>
        <v>60.15</v>
      </c>
      <c r="J6" s="171" t="str">
        <f>三菜!E13</f>
        <v>泰式打拋雞</v>
      </c>
      <c r="K6" s="176" t="str">
        <f>三菜!E14</f>
        <v>上雞胸丁(QR)</v>
      </c>
      <c r="L6" s="177"/>
      <c r="M6" s="177"/>
      <c r="N6" s="178"/>
      <c r="O6" s="83">
        <f>三菜!G14</f>
        <v>30</v>
      </c>
      <c r="P6" s="109" t="str">
        <f>三菜!H14</f>
        <v>公斤</v>
      </c>
      <c r="Q6" s="83">
        <f>三菜!F14</f>
        <v>75.19</v>
      </c>
      <c r="R6" s="171" t="str">
        <f>三菜!E22</f>
        <v>蕃茄肉醬乾拌麵</v>
      </c>
      <c r="S6" s="176" t="str">
        <f>三菜!E23</f>
        <v>溫體絞肉(忠華)</v>
      </c>
      <c r="T6" s="177"/>
      <c r="U6" s="177"/>
      <c r="V6" s="178"/>
      <c r="W6" s="83">
        <f>三菜!G23</f>
        <v>16</v>
      </c>
      <c r="X6" s="109" t="str">
        <f>三菜!H23</f>
        <v>公斤</v>
      </c>
      <c r="Y6" s="83">
        <f>三菜!F23</f>
        <v>40.1</v>
      </c>
      <c r="Z6" s="171" t="str">
        <f>三菜!E31</f>
        <v>香酥肉魚</v>
      </c>
      <c r="AA6" s="176" t="str">
        <f>三菜!E32</f>
        <v>肉魚(CAS)</v>
      </c>
      <c r="AB6" s="177"/>
      <c r="AC6" s="177"/>
      <c r="AD6" s="178"/>
      <c r="AE6" s="83">
        <f>三菜!G32</f>
        <v>405</v>
      </c>
      <c r="AF6" s="109" t="str">
        <f>三菜!H32</f>
        <v>尾</v>
      </c>
      <c r="AG6" s="83">
        <f>三菜!F32</f>
        <v>81.2</v>
      </c>
      <c r="AH6" s="171" t="str">
        <f>三菜!E40</f>
        <v>燉豬肋排骨</v>
      </c>
      <c r="AI6" s="176" t="str">
        <f>三菜!E41</f>
        <v>溫體肉丁(忠華)(臺灣)</v>
      </c>
      <c r="AJ6" s="177"/>
      <c r="AK6" s="177"/>
      <c r="AL6" s="178"/>
      <c r="AM6" s="83">
        <f>三菜!G41</f>
        <v>16</v>
      </c>
      <c r="AN6" s="109" t="str">
        <f>三菜!H41</f>
        <v>公斤</v>
      </c>
      <c r="AO6" s="83">
        <f>三菜!F41</f>
        <v>40.1</v>
      </c>
    </row>
    <row r="7" spans="1:41" ht="21" x14ac:dyDescent="0.25">
      <c r="A7" s="170"/>
      <c r="B7" s="172"/>
      <c r="C7" s="174" t="str">
        <f>三菜!E6</f>
        <v>菜頭(切大丁)</v>
      </c>
      <c r="D7" s="175"/>
      <c r="E7" s="175"/>
      <c r="F7" s="175"/>
      <c r="G7" s="108">
        <f>三菜!G6</f>
        <v>12</v>
      </c>
      <c r="H7" s="109" t="str">
        <f>三菜!H6</f>
        <v>公斤</v>
      </c>
      <c r="I7" s="83">
        <f>三菜!F6</f>
        <v>30.08</v>
      </c>
      <c r="J7" s="172"/>
      <c r="K7" s="176" t="str">
        <f>三菜!E15</f>
        <v>小黃瓜(切大丁)</v>
      </c>
      <c r="L7" s="177"/>
      <c r="M7" s="177"/>
      <c r="N7" s="178"/>
      <c r="O7" s="83">
        <f>三菜!G15</f>
        <v>8</v>
      </c>
      <c r="P7" s="109" t="str">
        <f>三菜!H15</f>
        <v>公斤</v>
      </c>
      <c r="Q7" s="83">
        <f>三菜!F15</f>
        <v>20.05</v>
      </c>
      <c r="R7" s="172"/>
      <c r="S7" s="176" t="str">
        <f>三菜!E24</f>
        <v>洋蔥(切小丁)</v>
      </c>
      <c r="T7" s="177"/>
      <c r="U7" s="177"/>
      <c r="V7" s="178"/>
      <c r="W7" s="83">
        <f>三菜!G24</f>
        <v>8</v>
      </c>
      <c r="X7" s="109" t="str">
        <f>三菜!H24</f>
        <v>公斤</v>
      </c>
      <c r="Y7" s="83">
        <f>三菜!F24</f>
        <v>20.05</v>
      </c>
      <c r="Z7" s="172"/>
      <c r="AA7" s="176" t="str">
        <f>三菜!E33</f>
        <v>肉魚(CAS)備品</v>
      </c>
      <c r="AB7" s="177"/>
      <c r="AC7" s="177"/>
      <c r="AD7" s="178"/>
      <c r="AE7" s="83">
        <f>三菜!G33</f>
        <v>15</v>
      </c>
      <c r="AF7" s="109" t="str">
        <f>三菜!H33</f>
        <v>尾</v>
      </c>
      <c r="AG7" s="83">
        <f>三菜!F33</f>
        <v>3.01</v>
      </c>
      <c r="AH7" s="172"/>
      <c r="AI7" s="176" t="str">
        <f>三菜!E42</f>
        <v>小排骨(肉)忠華</v>
      </c>
      <c r="AJ7" s="177"/>
      <c r="AK7" s="177"/>
      <c r="AL7" s="178"/>
      <c r="AM7" s="83">
        <f>三菜!G42</f>
        <v>12</v>
      </c>
      <c r="AN7" s="109" t="str">
        <f>三菜!H42</f>
        <v>公斤</v>
      </c>
      <c r="AO7" s="83">
        <f>三菜!F42</f>
        <v>30.08</v>
      </c>
    </row>
    <row r="8" spans="1:41" ht="21" x14ac:dyDescent="0.25">
      <c r="A8" s="170"/>
      <c r="B8" s="172"/>
      <c r="C8" s="174" t="str">
        <f>三菜!E7</f>
        <v>紅蘿蔔(切中丁)</v>
      </c>
      <c r="D8" s="175"/>
      <c r="E8" s="175"/>
      <c r="F8" s="175"/>
      <c r="G8" s="108">
        <f>三菜!G7</f>
        <v>2</v>
      </c>
      <c r="H8" s="109" t="str">
        <f>三菜!H7</f>
        <v>公斤</v>
      </c>
      <c r="I8" s="83">
        <f>三菜!F7</f>
        <v>5.01</v>
      </c>
      <c r="J8" s="172"/>
      <c r="K8" s="176" t="str">
        <f>三菜!E16</f>
        <v>泰式酸辣醬(900g)</v>
      </c>
      <c r="L8" s="177"/>
      <c r="M8" s="177"/>
      <c r="N8" s="178"/>
      <c r="O8" s="83">
        <f>三菜!G16</f>
        <v>4</v>
      </c>
      <c r="P8" s="109" t="str">
        <f>三菜!H16</f>
        <v>罐</v>
      </c>
      <c r="Q8" s="83">
        <f>三菜!F16</f>
        <v>9.02</v>
      </c>
      <c r="R8" s="172"/>
      <c r="S8" s="176" t="str">
        <f>三菜!E25</f>
        <v>杏鮑菇頭(切小丁)</v>
      </c>
      <c r="T8" s="177"/>
      <c r="U8" s="177"/>
      <c r="V8" s="178"/>
      <c r="W8" s="83">
        <f>三菜!G25</f>
        <v>4</v>
      </c>
      <c r="X8" s="109" t="str">
        <f>三菜!H25</f>
        <v>公斤</v>
      </c>
      <c r="Y8" s="83">
        <f>三菜!F25</f>
        <v>10.029999999999999</v>
      </c>
      <c r="Z8" s="172"/>
      <c r="AA8" s="176" t="str">
        <f>三菜!E34</f>
        <v>全素魚排(非基改)</v>
      </c>
      <c r="AB8" s="177"/>
      <c r="AC8" s="177"/>
      <c r="AD8" s="178"/>
      <c r="AE8" s="83">
        <f>三菜!G34</f>
        <v>5</v>
      </c>
      <c r="AF8" s="109" t="str">
        <f>三菜!H34</f>
        <v>片</v>
      </c>
      <c r="AG8" s="83">
        <f>三菜!F34</f>
        <v>0.63</v>
      </c>
      <c r="AH8" s="172"/>
      <c r="AI8" s="176" t="str">
        <f>三菜!E43</f>
        <v>芋頭(切大丁)</v>
      </c>
      <c r="AJ8" s="177"/>
      <c r="AK8" s="177"/>
      <c r="AL8" s="178"/>
      <c r="AM8" s="83">
        <f>三菜!G43</f>
        <v>12</v>
      </c>
      <c r="AN8" s="109" t="str">
        <f>三菜!H43</f>
        <v>公斤</v>
      </c>
      <c r="AO8" s="83">
        <f>三菜!F43</f>
        <v>30.08</v>
      </c>
    </row>
    <row r="9" spans="1:41" ht="21" x14ac:dyDescent="0.25">
      <c r="A9" s="170"/>
      <c r="B9" s="172"/>
      <c r="C9" s="174" t="str">
        <f>三菜!E8</f>
        <v>蒜仁(0.6K/包)</v>
      </c>
      <c r="D9" s="175"/>
      <c r="E9" s="175"/>
      <c r="F9" s="175"/>
      <c r="G9" s="108">
        <f>三菜!G8</f>
        <v>1</v>
      </c>
      <c r="H9" s="109" t="str">
        <f>三菜!H8</f>
        <v>包</v>
      </c>
      <c r="I9" s="83">
        <f>三菜!F8</f>
        <v>1.5</v>
      </c>
      <c r="J9" s="172"/>
      <c r="K9" s="176" t="str">
        <f>三菜!E17</f>
        <v>洋蔥(切大丁)</v>
      </c>
      <c r="L9" s="177"/>
      <c r="M9" s="177"/>
      <c r="N9" s="178"/>
      <c r="O9" s="83">
        <f>三菜!G17</f>
        <v>4</v>
      </c>
      <c r="P9" s="109" t="str">
        <f>三菜!H17</f>
        <v>公斤</v>
      </c>
      <c r="Q9" s="83">
        <f>三菜!F17</f>
        <v>10.029999999999999</v>
      </c>
      <c r="R9" s="172"/>
      <c r="S9" s="176" t="str">
        <f>三菜!E26</f>
        <v>紅蘿蔔(切小丁)</v>
      </c>
      <c r="T9" s="177"/>
      <c r="U9" s="177"/>
      <c r="V9" s="178"/>
      <c r="W9" s="83">
        <f>三菜!G26</f>
        <v>4</v>
      </c>
      <c r="X9" s="109" t="str">
        <f>三菜!H26</f>
        <v>公斤</v>
      </c>
      <c r="Y9" s="83">
        <f>三菜!F26</f>
        <v>10.029999999999999</v>
      </c>
      <c r="Z9" s="172"/>
      <c r="AA9" s="176" t="str">
        <f>三菜!E35</f>
        <v>蒜仁(0.6K/包)</v>
      </c>
      <c r="AB9" s="177"/>
      <c r="AC9" s="177"/>
      <c r="AD9" s="178"/>
      <c r="AE9" s="83">
        <f>三菜!G35</f>
        <v>1</v>
      </c>
      <c r="AF9" s="109" t="str">
        <f>三菜!H35</f>
        <v>包</v>
      </c>
      <c r="AG9" s="83">
        <f>三菜!F35</f>
        <v>1.5</v>
      </c>
      <c r="AH9" s="172"/>
      <c r="AI9" s="176" t="str">
        <f>三菜!E44</f>
        <v>紅蘿蔔(切中丁)</v>
      </c>
      <c r="AJ9" s="177"/>
      <c r="AK9" s="177"/>
      <c r="AL9" s="178"/>
      <c r="AM9" s="83">
        <f>三菜!G44</f>
        <v>2</v>
      </c>
      <c r="AN9" s="109" t="str">
        <f>三菜!H44</f>
        <v>公斤</v>
      </c>
      <c r="AO9" s="83">
        <f>三菜!F44</f>
        <v>5.01</v>
      </c>
    </row>
    <row r="10" spans="1:41" ht="21" x14ac:dyDescent="0.25">
      <c r="A10" s="170"/>
      <c r="B10" s="172"/>
      <c r="C10" s="174" t="str">
        <f>三菜!E9</f>
        <v>蔥(0.5K/把)</v>
      </c>
      <c r="D10" s="175"/>
      <c r="E10" s="175"/>
      <c r="F10" s="175"/>
      <c r="G10" s="108">
        <f>三菜!G9</f>
        <v>1</v>
      </c>
      <c r="H10" s="109" t="str">
        <f>三菜!H9</f>
        <v>把</v>
      </c>
      <c r="I10" s="83">
        <f>三菜!F9</f>
        <v>1.25</v>
      </c>
      <c r="J10" s="172"/>
      <c r="K10" s="176" t="str">
        <f>三菜!E18</f>
        <v>薑片(0.3K)</v>
      </c>
      <c r="L10" s="177"/>
      <c r="M10" s="177"/>
      <c r="N10" s="178"/>
      <c r="O10" s="83">
        <f>三菜!G18</f>
        <v>1</v>
      </c>
      <c r="P10" s="109" t="str">
        <f>三菜!H18</f>
        <v>包</v>
      </c>
      <c r="Q10" s="83">
        <f>三菜!F18</f>
        <v>0.75</v>
      </c>
      <c r="R10" s="172"/>
      <c r="S10" s="176" t="str">
        <f>三菜!E27</f>
        <v>蕃茄丁罐頭(2.5K/罐)</v>
      </c>
      <c r="T10" s="177"/>
      <c r="U10" s="177"/>
      <c r="V10" s="178"/>
      <c r="W10" s="83">
        <f>三菜!G27</f>
        <v>2</v>
      </c>
      <c r="X10" s="109" t="str">
        <f>三菜!H27</f>
        <v>罐</v>
      </c>
      <c r="Y10" s="83">
        <f>三菜!F27</f>
        <v>12.53</v>
      </c>
      <c r="Z10" s="172"/>
      <c r="AA10" s="176" t="str">
        <f>三菜!E36</f>
        <v>蔥(0.5K/把)</v>
      </c>
      <c r="AB10" s="177"/>
      <c r="AC10" s="177"/>
      <c r="AD10" s="178"/>
      <c r="AE10" s="83">
        <f>三菜!G36</f>
        <v>1</v>
      </c>
      <c r="AF10" s="109" t="str">
        <f>三菜!H36</f>
        <v>把</v>
      </c>
      <c r="AG10" s="83">
        <f>三菜!F36</f>
        <v>1.25</v>
      </c>
      <c r="AH10" s="172"/>
      <c r="AI10" s="176" t="str">
        <f>三菜!E45</f>
        <v>薑片(0.3K)</v>
      </c>
      <c r="AJ10" s="177"/>
      <c r="AK10" s="177"/>
      <c r="AL10" s="178"/>
      <c r="AM10" s="83">
        <f>三菜!G45</f>
        <v>1</v>
      </c>
      <c r="AN10" s="109" t="str">
        <f>三菜!H45</f>
        <v>包</v>
      </c>
      <c r="AO10" s="83">
        <f>三菜!F45</f>
        <v>0.75</v>
      </c>
    </row>
    <row r="11" spans="1:41" ht="21" x14ac:dyDescent="0.25">
      <c r="A11" s="170"/>
      <c r="B11" s="172"/>
      <c r="C11" s="174" t="str">
        <f>三菜!E10</f>
        <v>凍豆腐(中丁)非基改榮洲</v>
      </c>
      <c r="D11" s="175"/>
      <c r="E11" s="175"/>
      <c r="F11" s="175"/>
      <c r="G11" s="108">
        <f>三菜!G10</f>
        <v>0.1</v>
      </c>
      <c r="H11" s="109" t="str">
        <f>三菜!H10</f>
        <v>公斤</v>
      </c>
      <c r="I11" s="83">
        <f>三菜!F10</f>
        <v>0.25</v>
      </c>
      <c r="J11" s="172"/>
      <c r="K11" s="176" t="str">
        <f>三菜!E19</f>
        <v>蔥(0.5K/把)</v>
      </c>
      <c r="L11" s="177"/>
      <c r="M11" s="177"/>
      <c r="N11" s="178"/>
      <c r="O11" s="83">
        <f>三菜!G19</f>
        <v>0.5</v>
      </c>
      <c r="P11" s="109" t="str">
        <f>三菜!H19</f>
        <v>把</v>
      </c>
      <c r="Q11" s="83">
        <f>三菜!F19</f>
        <v>0.63</v>
      </c>
      <c r="R11" s="172"/>
      <c r="S11" s="176" t="str">
        <f>三菜!E28</f>
        <v>蒜仁(0.6K/包)</v>
      </c>
      <c r="T11" s="177"/>
      <c r="U11" s="177"/>
      <c r="V11" s="178"/>
      <c r="W11" s="83">
        <f>三菜!G28</f>
        <v>1</v>
      </c>
      <c r="X11" s="109" t="str">
        <f>三菜!H28</f>
        <v>包</v>
      </c>
      <c r="Y11" s="83">
        <f>三菜!F28</f>
        <v>1.5</v>
      </c>
      <c r="Z11" s="172"/>
      <c r="AA11" s="176">
        <f>三菜!E37</f>
        <v>0</v>
      </c>
      <c r="AB11" s="177"/>
      <c r="AC11" s="177"/>
      <c r="AD11" s="178"/>
      <c r="AE11" s="83">
        <f>三菜!G37</f>
        <v>0</v>
      </c>
      <c r="AF11" s="109">
        <f>三菜!H37</f>
        <v>0</v>
      </c>
      <c r="AG11" s="83">
        <f>三菜!F37</f>
        <v>0</v>
      </c>
      <c r="AH11" s="172"/>
      <c r="AI11" s="176" t="str">
        <f>三菜!E46</f>
        <v>蔥(0.5K/把)</v>
      </c>
      <c r="AJ11" s="177"/>
      <c r="AK11" s="177"/>
      <c r="AL11" s="178"/>
      <c r="AM11" s="83">
        <f>三菜!G46</f>
        <v>0.5</v>
      </c>
      <c r="AN11" s="109" t="str">
        <f>三菜!H46</f>
        <v>把</v>
      </c>
      <c r="AO11" s="83">
        <f>三菜!F46</f>
        <v>0.63</v>
      </c>
    </row>
    <row r="12" spans="1:41" ht="21" x14ac:dyDescent="0.25">
      <c r="A12" s="170"/>
      <c r="B12" s="172"/>
      <c r="C12" s="174">
        <f>三菜!E11</f>
        <v>0</v>
      </c>
      <c r="D12" s="175"/>
      <c r="E12" s="175"/>
      <c r="F12" s="175"/>
      <c r="G12" s="108">
        <f>三菜!G11</f>
        <v>0</v>
      </c>
      <c r="H12" s="109">
        <f>三菜!H11</f>
        <v>0</v>
      </c>
      <c r="I12" s="83">
        <f>三菜!F11</f>
        <v>0</v>
      </c>
      <c r="J12" s="172"/>
      <c r="K12" s="176" t="str">
        <f>三菜!E20</f>
        <v>九層塔</v>
      </c>
      <c r="L12" s="177"/>
      <c r="M12" s="177"/>
      <c r="N12" s="178"/>
      <c r="O12" s="83">
        <f>三菜!G20</f>
        <v>0.3</v>
      </c>
      <c r="P12" s="109" t="str">
        <f>三菜!H20</f>
        <v>公斤</v>
      </c>
      <c r="Q12" s="83">
        <f>三菜!F20</f>
        <v>0.75</v>
      </c>
      <c r="R12" s="172"/>
      <c r="S12" s="176" t="str">
        <f>三菜!E29</f>
        <v>蔥(0.5K/把)</v>
      </c>
      <c r="T12" s="177"/>
      <c r="U12" s="177"/>
      <c r="V12" s="178"/>
      <c r="W12" s="83">
        <f>三菜!G29</f>
        <v>1</v>
      </c>
      <c r="X12" s="109" t="str">
        <f>三菜!H29</f>
        <v>把</v>
      </c>
      <c r="Y12" s="83">
        <f>三菜!F29</f>
        <v>1.25</v>
      </c>
      <c r="Z12" s="172"/>
      <c r="AA12" s="176">
        <f>三菜!E38</f>
        <v>0</v>
      </c>
      <c r="AB12" s="177"/>
      <c r="AC12" s="177"/>
      <c r="AD12" s="178"/>
      <c r="AE12" s="83">
        <f>三菜!G38</f>
        <v>0</v>
      </c>
      <c r="AF12" s="109">
        <f>三菜!H38</f>
        <v>0</v>
      </c>
      <c r="AG12" s="83">
        <f>三菜!F38</f>
        <v>0</v>
      </c>
      <c r="AH12" s="172"/>
      <c r="AI12" s="176" t="str">
        <f>三菜!E47</f>
        <v>素排骨酥(溼)</v>
      </c>
      <c r="AJ12" s="177"/>
      <c r="AK12" s="177"/>
      <c r="AL12" s="178"/>
      <c r="AM12" s="83">
        <f>三菜!G47</f>
        <v>0.1</v>
      </c>
      <c r="AN12" s="109" t="str">
        <f>三菜!H47</f>
        <v>公斤</v>
      </c>
      <c r="AO12" s="83">
        <f>三菜!F47</f>
        <v>0.25</v>
      </c>
    </row>
    <row r="13" spans="1:41" ht="21" x14ac:dyDescent="0.25">
      <c r="A13" s="170"/>
      <c r="B13" s="173"/>
      <c r="C13" s="174">
        <f>三菜!E12</f>
        <v>0</v>
      </c>
      <c r="D13" s="175"/>
      <c r="E13" s="175"/>
      <c r="F13" s="175"/>
      <c r="G13" s="108">
        <f>三菜!G12</f>
        <v>0</v>
      </c>
      <c r="H13" s="109">
        <f>三菜!H12</f>
        <v>0</v>
      </c>
      <c r="I13" s="83">
        <f>三菜!F12</f>
        <v>0</v>
      </c>
      <c r="J13" s="173"/>
      <c r="K13" s="176" t="str">
        <f>三菜!E21</f>
        <v>白精靈菇(QR)(0.25)0.1公斤,非基改炸豆包切四丁榮洲(0.25)0.1公斤</v>
      </c>
      <c r="L13" s="177"/>
      <c r="M13" s="177"/>
      <c r="N13" s="178"/>
      <c r="O13" s="83">
        <f>三菜!G21</f>
        <v>0</v>
      </c>
      <c r="P13" s="109">
        <f>三菜!H21</f>
        <v>0</v>
      </c>
      <c r="Q13" s="83">
        <f>三菜!F21</f>
        <v>0</v>
      </c>
      <c r="R13" s="173"/>
      <c r="S13" s="176" t="e">
        <f>IF(三菜!E30="","",(LEFT(三菜!E30,FIND(" ",三菜!E30))))</f>
        <v>#VALUE!</v>
      </c>
      <c r="T13" s="177"/>
      <c r="U13" s="177"/>
      <c r="V13" s="178"/>
      <c r="W13" s="83">
        <f>三菜!G30</f>
        <v>0</v>
      </c>
      <c r="X13" s="109">
        <f>三菜!H30</f>
        <v>0</v>
      </c>
      <c r="Y13" s="83">
        <f>三菜!F30</f>
        <v>0</v>
      </c>
      <c r="Z13" s="173"/>
      <c r="AA13" s="176">
        <f>三菜!E39</f>
        <v>0</v>
      </c>
      <c r="AB13" s="177"/>
      <c r="AC13" s="177"/>
      <c r="AD13" s="178"/>
      <c r="AE13" s="83">
        <f>三菜!G39</f>
        <v>0</v>
      </c>
      <c r="AF13" s="109">
        <f>三菜!H39</f>
        <v>0</v>
      </c>
      <c r="AG13" s="83">
        <f>三菜!F39</f>
        <v>0</v>
      </c>
      <c r="AH13" s="173"/>
      <c r="AI13" s="176">
        <f>三菜!E48</f>
        <v>0</v>
      </c>
      <c r="AJ13" s="177"/>
      <c r="AK13" s="177"/>
      <c r="AL13" s="178"/>
      <c r="AM13" s="83">
        <f>三菜!G48</f>
        <v>0</v>
      </c>
      <c r="AN13" s="109">
        <f>三菜!H48</f>
        <v>0</v>
      </c>
      <c r="AO13" s="83">
        <f>三菜!F48</f>
        <v>0</v>
      </c>
    </row>
    <row r="14" spans="1:41" ht="21" customHeight="1" x14ac:dyDescent="0.25">
      <c r="A14" s="169" t="s">
        <v>22</v>
      </c>
      <c r="B14" s="171" t="str">
        <f>三菜!I4</f>
        <v>醬炒寧波年糕</v>
      </c>
      <c r="C14" s="174" t="str">
        <f>三菜!I5</f>
        <v>高麗菜(切實重)</v>
      </c>
      <c r="D14" s="175"/>
      <c r="E14" s="175"/>
      <c r="F14" s="175"/>
      <c r="G14" s="108">
        <f>三菜!K5</f>
        <v>20</v>
      </c>
      <c r="H14" s="110" t="str">
        <f>三菜!L5</f>
        <v>公斤</v>
      </c>
      <c r="I14" s="83">
        <f>三菜!J5</f>
        <v>50.13</v>
      </c>
      <c r="J14" s="171" t="str">
        <f>三菜!I13</f>
        <v>滑嫩蒸蛋</v>
      </c>
      <c r="K14" s="176" t="str">
        <f>三菜!I14</f>
        <v>蛋</v>
      </c>
      <c r="L14" s="177"/>
      <c r="M14" s="177"/>
      <c r="N14" s="178"/>
      <c r="O14" s="83">
        <f>三菜!K14</f>
        <v>20</v>
      </c>
      <c r="P14" s="110" t="str">
        <f>三菜!L14</f>
        <v>公斤</v>
      </c>
      <c r="Q14" s="83">
        <f>三菜!J14</f>
        <v>50.13</v>
      </c>
      <c r="R14" s="171" t="str">
        <f>三菜!I22</f>
        <v>麥克雞塊(*2)</v>
      </c>
      <c r="S14" s="176" t="str">
        <f>三菜!I23</f>
        <v>麥克雞塊(CAS)(Ｋ)</v>
      </c>
      <c r="T14" s="177"/>
      <c r="U14" s="177"/>
      <c r="V14" s="178"/>
      <c r="W14" s="83">
        <f>三菜!K23</f>
        <v>24</v>
      </c>
      <c r="X14" s="110" t="str">
        <f>三菜!L23</f>
        <v>公斤</v>
      </c>
      <c r="Y14" s="83">
        <f>三菜!J23</f>
        <v>60.15</v>
      </c>
      <c r="Z14" s="171" t="str">
        <f>三菜!I31</f>
        <v>洋蔥炒肉絲</v>
      </c>
      <c r="AA14" s="176" t="str">
        <f>三菜!I32</f>
        <v>洋蔥(切絲)</v>
      </c>
      <c r="AB14" s="177"/>
      <c r="AC14" s="177"/>
      <c r="AD14" s="178"/>
      <c r="AE14" s="83">
        <f>三菜!K32</f>
        <v>12</v>
      </c>
      <c r="AF14" s="110" t="str">
        <f>三菜!L32</f>
        <v>公斤</v>
      </c>
      <c r="AG14" s="83">
        <f>三菜!J32</f>
        <v>30.08</v>
      </c>
      <c r="AH14" s="171" t="str">
        <f>三菜!I40</f>
        <v>白菜滷</v>
      </c>
      <c r="AI14" s="176" t="str">
        <f>三菜!I41</f>
        <v>大白菜(切實重)</v>
      </c>
      <c r="AJ14" s="177"/>
      <c r="AK14" s="177"/>
      <c r="AL14" s="178"/>
      <c r="AM14" s="83">
        <f>三菜!K41</f>
        <v>28</v>
      </c>
      <c r="AN14" s="110" t="str">
        <f>三菜!L41</f>
        <v>公斤</v>
      </c>
      <c r="AO14" s="83">
        <f>三菜!J41</f>
        <v>70.180000000000007</v>
      </c>
    </row>
    <row r="15" spans="1:41" ht="21" x14ac:dyDescent="0.25">
      <c r="A15" s="170"/>
      <c r="B15" s="172"/>
      <c r="C15" s="174" t="str">
        <f>三菜!I6</f>
        <v>寧波年糕片(430g-包)</v>
      </c>
      <c r="D15" s="175"/>
      <c r="E15" s="175"/>
      <c r="F15" s="175"/>
      <c r="G15" s="108">
        <f>三菜!K6</f>
        <v>12</v>
      </c>
      <c r="H15" s="110" t="str">
        <f>三菜!L6</f>
        <v>包</v>
      </c>
      <c r="I15" s="83">
        <f>三菜!J6</f>
        <v>16.54</v>
      </c>
      <c r="J15" s="172"/>
      <c r="K15" s="176" t="str">
        <f>三菜!I15</f>
        <v>玻璃紙</v>
      </c>
      <c r="L15" s="177"/>
      <c r="M15" s="177"/>
      <c r="N15" s="178"/>
      <c r="O15" s="83">
        <f>三菜!K15</f>
        <v>16</v>
      </c>
      <c r="P15" s="110" t="str">
        <f>三菜!L15</f>
        <v>張</v>
      </c>
      <c r="Q15" s="83">
        <f>三菜!J15</f>
        <v>0.4</v>
      </c>
      <c r="R15" s="172"/>
      <c r="S15" s="176" t="str">
        <f>三菜!I24</f>
        <v>素雞塊(全素)(pc)</v>
      </c>
      <c r="T15" s="177"/>
      <c r="U15" s="177"/>
      <c r="V15" s="178"/>
      <c r="W15" s="83">
        <f>三菜!K24</f>
        <v>10</v>
      </c>
      <c r="X15" s="110" t="str">
        <f>三菜!L24</f>
        <v>個</v>
      </c>
      <c r="Y15" s="83">
        <f>三菜!J24</f>
        <v>0.5</v>
      </c>
      <c r="Z15" s="172"/>
      <c r="AA15" s="176" t="str">
        <f>三菜!I33</f>
        <v>溫體肉絲(忠華)</v>
      </c>
      <c r="AB15" s="177"/>
      <c r="AC15" s="177"/>
      <c r="AD15" s="178"/>
      <c r="AE15" s="83">
        <f>三菜!K33</f>
        <v>12</v>
      </c>
      <c r="AF15" s="110" t="str">
        <f>三菜!L33</f>
        <v>公斤</v>
      </c>
      <c r="AG15" s="83">
        <f>三菜!J33</f>
        <v>30.08</v>
      </c>
      <c r="AH15" s="172"/>
      <c r="AI15" s="176" t="str">
        <f>三菜!I42</f>
        <v>金針菇(QR)</v>
      </c>
      <c r="AJ15" s="177"/>
      <c r="AK15" s="177"/>
      <c r="AL15" s="178"/>
      <c r="AM15" s="83">
        <f>三菜!K42</f>
        <v>4</v>
      </c>
      <c r="AN15" s="110" t="str">
        <f>三菜!L42</f>
        <v>公斤</v>
      </c>
      <c r="AO15" s="83">
        <f>三菜!J42</f>
        <v>10.029999999999999</v>
      </c>
    </row>
    <row r="16" spans="1:41" ht="21" x14ac:dyDescent="0.25">
      <c r="A16" s="170"/>
      <c r="B16" s="172"/>
      <c r="C16" s="174" t="str">
        <f>三菜!I7</f>
        <v>溫體肉片(小)忠華</v>
      </c>
      <c r="D16" s="175"/>
      <c r="E16" s="175"/>
      <c r="F16" s="175"/>
      <c r="G16" s="108">
        <f>三菜!K7</f>
        <v>4</v>
      </c>
      <c r="H16" s="110" t="str">
        <f>三菜!L7</f>
        <v>公斤</v>
      </c>
      <c r="I16" s="83">
        <f>三菜!J7</f>
        <v>10.029999999999999</v>
      </c>
      <c r="J16" s="172"/>
      <c r="K16" s="176" t="str">
        <f>三菜!I16</f>
        <v>油蔥酥(小-300g)</v>
      </c>
      <c r="L16" s="177"/>
      <c r="M16" s="177"/>
      <c r="N16" s="178"/>
      <c r="O16" s="83">
        <f>三菜!K16</f>
        <v>1</v>
      </c>
      <c r="P16" s="110" t="str">
        <f>三菜!L16</f>
        <v>包</v>
      </c>
      <c r="Q16" s="83">
        <f>三菜!J16</f>
        <v>0.75</v>
      </c>
      <c r="R16" s="172"/>
      <c r="S16" s="176">
        <f>三菜!I25</f>
        <v>0</v>
      </c>
      <c r="T16" s="177"/>
      <c r="U16" s="177"/>
      <c r="V16" s="178"/>
      <c r="W16" s="83">
        <f>三菜!K25</f>
        <v>0</v>
      </c>
      <c r="X16" s="110">
        <f>三菜!L25</f>
        <v>0</v>
      </c>
      <c r="Y16" s="83">
        <f>三菜!J25</f>
        <v>0</v>
      </c>
      <c r="Z16" s="172"/>
      <c r="AA16" s="176" t="str">
        <f>三菜!I34</f>
        <v>豆芽菜</v>
      </c>
      <c r="AB16" s="177"/>
      <c r="AC16" s="177"/>
      <c r="AD16" s="178"/>
      <c r="AE16" s="83">
        <f>三菜!K34</f>
        <v>8</v>
      </c>
      <c r="AF16" s="110" t="str">
        <f>三菜!L34</f>
        <v>公斤</v>
      </c>
      <c r="AG16" s="83">
        <f>三菜!J34</f>
        <v>20.05</v>
      </c>
      <c r="AH16" s="172"/>
      <c r="AI16" s="176" t="str">
        <f>三菜!I43</f>
        <v>溫體肉絲(忠華)</v>
      </c>
      <c r="AJ16" s="177"/>
      <c r="AK16" s="177"/>
      <c r="AL16" s="178"/>
      <c r="AM16" s="83">
        <f>三菜!K43</f>
        <v>2</v>
      </c>
      <c r="AN16" s="110" t="str">
        <f>三菜!L43</f>
        <v>公斤</v>
      </c>
      <c r="AO16" s="83">
        <f>三菜!J43</f>
        <v>5.01</v>
      </c>
    </row>
    <row r="17" spans="1:42" ht="21" x14ac:dyDescent="0.25">
      <c r="A17" s="170"/>
      <c r="B17" s="172"/>
      <c r="C17" s="174" t="str">
        <f>三菜!I8</f>
        <v>白精靈菇(QR)</v>
      </c>
      <c r="D17" s="175"/>
      <c r="E17" s="175"/>
      <c r="F17" s="175"/>
      <c r="G17" s="108">
        <f>三菜!K8</f>
        <v>2</v>
      </c>
      <c r="H17" s="110" t="str">
        <f>三菜!L8</f>
        <v>公斤</v>
      </c>
      <c r="I17" s="83">
        <f>三菜!J8</f>
        <v>5.01</v>
      </c>
      <c r="J17" s="172"/>
      <c r="K17" s="176">
        <f>三菜!I17</f>
        <v>0</v>
      </c>
      <c r="L17" s="177"/>
      <c r="M17" s="177"/>
      <c r="N17" s="178"/>
      <c r="O17" s="83">
        <f>三菜!K17</f>
        <v>0</v>
      </c>
      <c r="P17" s="110">
        <f>三菜!L17</f>
        <v>0</v>
      </c>
      <c r="Q17" s="83">
        <f>三菜!J17</f>
        <v>0</v>
      </c>
      <c r="R17" s="172"/>
      <c r="S17" s="176">
        <f>三菜!I26</f>
        <v>0</v>
      </c>
      <c r="T17" s="177"/>
      <c r="U17" s="177"/>
      <c r="V17" s="178"/>
      <c r="W17" s="83">
        <f>三菜!K26</f>
        <v>0</v>
      </c>
      <c r="X17" s="110">
        <f>三菜!L26</f>
        <v>0</v>
      </c>
      <c r="Y17" s="83">
        <f>三菜!J26</f>
        <v>0</v>
      </c>
      <c r="Z17" s="172"/>
      <c r="AA17" s="176" t="str">
        <f>三菜!I35</f>
        <v>紅蘿蔔(切絲)</v>
      </c>
      <c r="AB17" s="177"/>
      <c r="AC17" s="177"/>
      <c r="AD17" s="178"/>
      <c r="AE17" s="83">
        <f>三菜!K35</f>
        <v>2</v>
      </c>
      <c r="AF17" s="110" t="str">
        <f>三菜!L35</f>
        <v>公斤</v>
      </c>
      <c r="AG17" s="83">
        <f>三菜!J35</f>
        <v>5.01</v>
      </c>
      <c r="AH17" s="172"/>
      <c r="AI17" s="176" t="str">
        <f>三菜!I44</f>
        <v>紅蘿蔔(切絲)</v>
      </c>
      <c r="AJ17" s="177"/>
      <c r="AK17" s="177"/>
      <c r="AL17" s="178"/>
      <c r="AM17" s="83">
        <f>三菜!K44</f>
        <v>2</v>
      </c>
      <c r="AN17" s="110" t="str">
        <f>三菜!L44</f>
        <v>公斤</v>
      </c>
      <c r="AO17" s="83">
        <f>三菜!J44</f>
        <v>5.01</v>
      </c>
      <c r="AP17" s="18"/>
    </row>
    <row r="18" spans="1:42" ht="21" x14ac:dyDescent="0.25">
      <c r="A18" s="170"/>
      <c r="B18" s="172"/>
      <c r="C18" s="174" t="str">
        <f>三菜!I9</f>
        <v>紅蘿蔔(切絲)</v>
      </c>
      <c r="D18" s="175"/>
      <c r="E18" s="175"/>
      <c r="F18" s="175"/>
      <c r="G18" s="108">
        <f>三菜!K9</f>
        <v>2</v>
      </c>
      <c r="H18" s="110" t="str">
        <f>三菜!L9</f>
        <v>公斤</v>
      </c>
      <c r="I18" s="83">
        <f>三菜!J9</f>
        <v>5.01</v>
      </c>
      <c r="J18" s="172"/>
      <c r="K18" s="176">
        <f>三菜!I18</f>
        <v>0</v>
      </c>
      <c r="L18" s="177"/>
      <c r="M18" s="177"/>
      <c r="N18" s="178"/>
      <c r="O18" s="83">
        <f>三菜!K18</f>
        <v>0</v>
      </c>
      <c r="P18" s="110">
        <f>三菜!L18</f>
        <v>0</v>
      </c>
      <c r="Q18" s="83">
        <f>三菜!J18</f>
        <v>0</v>
      </c>
      <c r="R18" s="172"/>
      <c r="S18" s="176">
        <f>三菜!I27</f>
        <v>0</v>
      </c>
      <c r="T18" s="177"/>
      <c r="U18" s="177"/>
      <c r="V18" s="178"/>
      <c r="W18" s="83">
        <f>三菜!K27</f>
        <v>0</v>
      </c>
      <c r="X18" s="110">
        <f>三菜!L27</f>
        <v>0</v>
      </c>
      <c r="Y18" s="83">
        <f>三菜!J27</f>
        <v>0</v>
      </c>
      <c r="Z18" s="172"/>
      <c r="AA18" s="176" t="str">
        <f>三菜!I36</f>
        <v>碎蒜(0.3K/包)</v>
      </c>
      <c r="AB18" s="177"/>
      <c r="AC18" s="177"/>
      <c r="AD18" s="178"/>
      <c r="AE18" s="83">
        <f>三菜!K36</f>
        <v>1</v>
      </c>
      <c r="AF18" s="110" t="str">
        <f>三菜!L36</f>
        <v>包</v>
      </c>
      <c r="AG18" s="83">
        <f>三菜!J36</f>
        <v>0.75</v>
      </c>
      <c r="AH18" s="172"/>
      <c r="AI18" s="176" t="str">
        <f>三菜!I45</f>
        <v>木耳(切絲)</v>
      </c>
      <c r="AJ18" s="177"/>
      <c r="AK18" s="177"/>
      <c r="AL18" s="178"/>
      <c r="AM18" s="83">
        <f>三菜!K45</f>
        <v>1</v>
      </c>
      <c r="AN18" s="110" t="str">
        <f>三菜!L45</f>
        <v>公斤</v>
      </c>
      <c r="AO18" s="83">
        <f>三菜!J45</f>
        <v>2.5099999999999998</v>
      </c>
      <c r="AP18" s="18"/>
    </row>
    <row r="19" spans="1:42" ht="21" x14ac:dyDescent="0.25">
      <c r="A19" s="170"/>
      <c r="B19" s="172"/>
      <c r="C19" s="174">
        <f>三菜!I10</f>
        <v>0</v>
      </c>
      <c r="D19" s="175"/>
      <c r="E19" s="175"/>
      <c r="F19" s="175"/>
      <c r="G19" s="108">
        <f>三菜!K10</f>
        <v>0</v>
      </c>
      <c r="H19" s="110">
        <f>三菜!L10</f>
        <v>0</v>
      </c>
      <c r="I19" s="83">
        <f>三菜!J10</f>
        <v>0</v>
      </c>
      <c r="J19" s="172"/>
      <c r="K19" s="176">
        <f>三菜!I19</f>
        <v>0</v>
      </c>
      <c r="L19" s="177"/>
      <c r="M19" s="177"/>
      <c r="N19" s="178"/>
      <c r="O19" s="83">
        <f>三菜!K19</f>
        <v>0</v>
      </c>
      <c r="P19" s="110">
        <f>三菜!L19</f>
        <v>0</v>
      </c>
      <c r="Q19" s="83">
        <f>三菜!J19</f>
        <v>0</v>
      </c>
      <c r="R19" s="172"/>
      <c r="S19" s="176">
        <f>三菜!I28</f>
        <v>0</v>
      </c>
      <c r="T19" s="177"/>
      <c r="U19" s="177"/>
      <c r="V19" s="178"/>
      <c r="W19" s="83">
        <f>三菜!K28</f>
        <v>0</v>
      </c>
      <c r="X19" s="110">
        <f>三菜!L28</f>
        <v>0</v>
      </c>
      <c r="Y19" s="83">
        <f>三菜!J28</f>
        <v>0</v>
      </c>
      <c r="Z19" s="172"/>
      <c r="AA19" s="176" t="str">
        <f>三菜!I37</f>
        <v>蔥(0.5K/把)</v>
      </c>
      <c r="AB19" s="177"/>
      <c r="AC19" s="177"/>
      <c r="AD19" s="178"/>
      <c r="AE19" s="83">
        <f>三菜!K37</f>
        <v>0.5</v>
      </c>
      <c r="AF19" s="110" t="str">
        <f>三菜!L37</f>
        <v>把</v>
      </c>
      <c r="AG19" s="83">
        <f>三菜!J37</f>
        <v>0.63</v>
      </c>
      <c r="AH19" s="172"/>
      <c r="AI19" s="176">
        <f>三菜!I46</f>
        <v>0</v>
      </c>
      <c r="AJ19" s="177"/>
      <c r="AK19" s="177"/>
      <c r="AL19" s="178"/>
      <c r="AM19" s="83">
        <f>三菜!K46</f>
        <v>0</v>
      </c>
      <c r="AN19" s="110">
        <f>三菜!L46</f>
        <v>0</v>
      </c>
      <c r="AO19" s="83">
        <f>三菜!J46</f>
        <v>0</v>
      </c>
      <c r="AP19" s="18"/>
    </row>
    <row r="20" spans="1:42" ht="21" x14ac:dyDescent="0.25">
      <c r="A20" s="170"/>
      <c r="B20" s="172"/>
      <c r="C20" s="174">
        <f>三菜!I11</f>
        <v>0</v>
      </c>
      <c r="D20" s="175"/>
      <c r="E20" s="175"/>
      <c r="F20" s="175"/>
      <c r="G20" s="108">
        <f>三菜!K11</f>
        <v>0</v>
      </c>
      <c r="H20" s="110">
        <f>三菜!L11</f>
        <v>0</v>
      </c>
      <c r="I20" s="83">
        <f>三菜!J11</f>
        <v>0</v>
      </c>
      <c r="J20" s="172"/>
      <c r="K20" s="176">
        <f>三菜!I20</f>
        <v>0</v>
      </c>
      <c r="L20" s="177"/>
      <c r="M20" s="177"/>
      <c r="N20" s="178"/>
      <c r="O20" s="83">
        <f>三菜!K20</f>
        <v>0</v>
      </c>
      <c r="P20" s="110">
        <f>三菜!L20</f>
        <v>0</v>
      </c>
      <c r="Q20" s="83">
        <f>三菜!J20</f>
        <v>0</v>
      </c>
      <c r="R20" s="172"/>
      <c r="S20" s="176">
        <f>三菜!I29</f>
        <v>0</v>
      </c>
      <c r="T20" s="177"/>
      <c r="U20" s="177"/>
      <c r="V20" s="178"/>
      <c r="W20" s="83">
        <f>三菜!K29</f>
        <v>0</v>
      </c>
      <c r="X20" s="110">
        <f>三菜!L29</f>
        <v>0</v>
      </c>
      <c r="Y20" s="83">
        <f>三菜!J29</f>
        <v>0</v>
      </c>
      <c r="Z20" s="172"/>
      <c r="AA20" s="176" t="str">
        <f>三菜!I38</f>
        <v>秀珍菇(QR)</v>
      </c>
      <c r="AB20" s="177"/>
      <c r="AC20" s="177"/>
      <c r="AD20" s="178"/>
      <c r="AE20" s="83">
        <f>三菜!K38</f>
        <v>0.1</v>
      </c>
      <c r="AF20" s="110" t="str">
        <f>三菜!L38</f>
        <v>公斤</v>
      </c>
      <c r="AG20" s="83">
        <f>三菜!J38</f>
        <v>0.25</v>
      </c>
      <c r="AH20" s="172"/>
      <c r="AI20" s="176">
        <f>三菜!I47</f>
        <v>0</v>
      </c>
      <c r="AJ20" s="177"/>
      <c r="AK20" s="177"/>
      <c r="AL20" s="178"/>
      <c r="AM20" s="83">
        <f>三菜!K47</f>
        <v>0</v>
      </c>
      <c r="AN20" s="110">
        <f>三菜!L47</f>
        <v>0</v>
      </c>
      <c r="AO20" s="83">
        <f>三菜!J47</f>
        <v>0</v>
      </c>
      <c r="AP20" s="18"/>
    </row>
    <row r="21" spans="1:42" ht="21" x14ac:dyDescent="0.25">
      <c r="A21" s="170"/>
      <c r="B21" s="173"/>
      <c r="C21" s="174">
        <f>三菜!I12</f>
        <v>0</v>
      </c>
      <c r="D21" s="175"/>
      <c r="E21" s="175"/>
      <c r="F21" s="175"/>
      <c r="G21" s="108">
        <f>三菜!K12</f>
        <v>0</v>
      </c>
      <c r="H21" s="110">
        <f>三菜!L12</f>
        <v>0</v>
      </c>
      <c r="I21" s="83">
        <f>三菜!J12</f>
        <v>0</v>
      </c>
      <c r="J21" s="173"/>
      <c r="K21" s="176">
        <f>三菜!I21</f>
        <v>0</v>
      </c>
      <c r="L21" s="177"/>
      <c r="M21" s="177"/>
      <c r="N21" s="178"/>
      <c r="O21" s="83">
        <f>三菜!K21</f>
        <v>0</v>
      </c>
      <c r="P21" s="110">
        <f>三菜!L21</f>
        <v>0</v>
      </c>
      <c r="Q21" s="83">
        <f>三菜!J21</f>
        <v>0</v>
      </c>
      <c r="R21" s="173"/>
      <c r="S21" s="176">
        <f>三菜!I30</f>
        <v>0</v>
      </c>
      <c r="T21" s="177"/>
      <c r="U21" s="177"/>
      <c r="V21" s="178"/>
      <c r="W21" s="83">
        <f>三菜!K30</f>
        <v>0</v>
      </c>
      <c r="X21" s="110">
        <f>三菜!L30</f>
        <v>0</v>
      </c>
      <c r="Y21" s="83">
        <f>三菜!J30</f>
        <v>0</v>
      </c>
      <c r="Z21" s="173"/>
      <c r="AA21" s="176" t="str">
        <f>三菜!I39</f>
        <v>非基改素肉絲(濕)</v>
      </c>
      <c r="AB21" s="177"/>
      <c r="AC21" s="177"/>
      <c r="AD21" s="178"/>
      <c r="AE21" s="83">
        <f>三菜!K39</f>
        <v>0.1</v>
      </c>
      <c r="AF21" s="110" t="str">
        <f>三菜!L39</f>
        <v>公斤</v>
      </c>
      <c r="AG21" s="83">
        <f>三菜!J39</f>
        <v>0.25</v>
      </c>
      <c r="AH21" s="173"/>
      <c r="AI21" s="176">
        <f>三菜!I48</f>
        <v>0</v>
      </c>
      <c r="AJ21" s="177"/>
      <c r="AK21" s="177"/>
      <c r="AL21" s="178"/>
      <c r="AM21" s="83">
        <f>三菜!K48</f>
        <v>0</v>
      </c>
      <c r="AN21" s="110">
        <f>三菜!L48</f>
        <v>0</v>
      </c>
      <c r="AO21" s="83">
        <f>三菜!J48</f>
        <v>0</v>
      </c>
      <c r="AP21" s="18"/>
    </row>
    <row r="22" spans="1:42" ht="21" x14ac:dyDescent="0.25">
      <c r="A22" s="169" t="s">
        <v>22</v>
      </c>
      <c r="B22" s="171" t="str">
        <f>三菜!M4</f>
        <v>炒履歷油菜</v>
      </c>
      <c r="C22" s="176" t="str">
        <f>三菜!M5</f>
        <v>履歷油菜(切實重)</v>
      </c>
      <c r="D22" s="177"/>
      <c r="E22" s="177"/>
      <c r="F22" s="178"/>
      <c r="G22" s="108">
        <f>三菜!O5</f>
        <v>30</v>
      </c>
      <c r="H22" s="110" t="str">
        <f>三菜!P5</f>
        <v>公斤</v>
      </c>
      <c r="I22" s="83">
        <f>三菜!N5</f>
        <v>75.19</v>
      </c>
      <c r="J22" s="171" t="str">
        <f>三菜!M13</f>
        <v>炒高麗菜</v>
      </c>
      <c r="K22" s="176" t="str">
        <f>三菜!M14</f>
        <v>高麗菜(切實重)</v>
      </c>
      <c r="L22" s="177"/>
      <c r="M22" s="177"/>
      <c r="N22" s="178"/>
      <c r="O22" s="83">
        <f>三菜!O14</f>
        <v>30</v>
      </c>
      <c r="P22" s="110" t="str">
        <f>三菜!P14</f>
        <v>公斤</v>
      </c>
      <c r="Q22" s="83">
        <f>三菜!N14</f>
        <v>75.19</v>
      </c>
      <c r="R22" s="171" t="str">
        <f>三菜!M22</f>
        <v>炒履歷萵苣</v>
      </c>
      <c r="S22" s="176" t="str">
        <f>三菜!M23</f>
        <v>履歷大陸妹(葉萵苣)(切實重)</v>
      </c>
      <c r="T22" s="177"/>
      <c r="U22" s="177"/>
      <c r="V22" s="178"/>
      <c r="W22" s="83">
        <f>三菜!O23</f>
        <v>30</v>
      </c>
      <c r="X22" s="110" t="str">
        <f>三菜!P23</f>
        <v>公斤</v>
      </c>
      <c r="Y22" s="83">
        <f>三菜!N23</f>
        <v>75.19</v>
      </c>
      <c r="Z22" s="171" t="str">
        <f>三菜!M31</f>
        <v>炒有機荷葉白菜</v>
      </c>
      <c r="AA22" s="176" t="str">
        <f>三菜!M32</f>
        <v>有機荷葉白菜(尚紘-切實重)</v>
      </c>
      <c r="AB22" s="177"/>
      <c r="AC22" s="177"/>
      <c r="AD22" s="178"/>
      <c r="AE22" s="83">
        <f>三菜!O32</f>
        <v>30</v>
      </c>
      <c r="AF22" s="110" t="str">
        <f>三菜!P32</f>
        <v>公斤</v>
      </c>
      <c r="AG22" s="83">
        <f>三菜!N32</f>
        <v>75.19</v>
      </c>
      <c r="AH22" s="171" t="str">
        <f>三菜!M40</f>
        <v>炒履歷菠菜</v>
      </c>
      <c r="AI22" s="176" t="str">
        <f>三菜!M41</f>
        <v>履歷菠菜(切實重)</v>
      </c>
      <c r="AJ22" s="177"/>
      <c r="AK22" s="177"/>
      <c r="AL22" s="178"/>
      <c r="AM22" s="83">
        <f>三菜!O41</f>
        <v>30</v>
      </c>
      <c r="AN22" s="83" t="str">
        <f>三菜!P41</f>
        <v>公斤</v>
      </c>
      <c r="AO22" s="83">
        <f>三菜!N41</f>
        <v>75.19</v>
      </c>
      <c r="AP22" s="18"/>
    </row>
    <row r="23" spans="1:42" ht="21" x14ac:dyDescent="0.25">
      <c r="A23" s="170"/>
      <c r="B23" s="172"/>
      <c r="C23" s="176" t="str">
        <f>三菜!M6</f>
        <v>碎蒜(0.3K/包)</v>
      </c>
      <c r="D23" s="177"/>
      <c r="E23" s="177"/>
      <c r="F23" s="178"/>
      <c r="G23" s="108">
        <f>三菜!O6</f>
        <v>1</v>
      </c>
      <c r="H23" s="110" t="str">
        <f>三菜!P6</f>
        <v>包</v>
      </c>
      <c r="I23" s="83">
        <f>三菜!N6</f>
        <v>0.75</v>
      </c>
      <c r="J23" s="172"/>
      <c r="K23" s="176" t="str">
        <f>三菜!M15</f>
        <v>碎蒜(0.3K/包)</v>
      </c>
      <c r="L23" s="177"/>
      <c r="M23" s="177"/>
      <c r="N23" s="178"/>
      <c r="O23" s="83">
        <f>三菜!O15</f>
        <v>1</v>
      </c>
      <c r="P23" s="110" t="str">
        <f>三菜!P15</f>
        <v>包</v>
      </c>
      <c r="Q23" s="83">
        <f>三菜!N15</f>
        <v>0.75</v>
      </c>
      <c r="R23" s="172"/>
      <c r="S23" s="176" t="str">
        <f>三菜!M24</f>
        <v>碎蒜(0.3K/包)</v>
      </c>
      <c r="T23" s="177"/>
      <c r="U23" s="177"/>
      <c r="V23" s="178"/>
      <c r="W23" s="83">
        <f>三菜!O24</f>
        <v>1</v>
      </c>
      <c r="X23" s="110" t="str">
        <f>三菜!P24</f>
        <v>包</v>
      </c>
      <c r="Y23" s="83">
        <f>三菜!N24</f>
        <v>0.75</v>
      </c>
      <c r="Z23" s="172"/>
      <c r="AA23" s="176">
        <f>三菜!M33</f>
        <v>0</v>
      </c>
      <c r="AB23" s="177"/>
      <c r="AC23" s="177"/>
      <c r="AD23" s="178"/>
      <c r="AE23" s="83">
        <f>三菜!O33</f>
        <v>0</v>
      </c>
      <c r="AF23" s="110">
        <f>三菜!P33</f>
        <v>0</v>
      </c>
      <c r="AG23" s="83">
        <f>三菜!N33</f>
        <v>0</v>
      </c>
      <c r="AH23" s="172"/>
      <c r="AI23" s="176" t="str">
        <f>三菜!M42</f>
        <v>碎蒜(0.3K/包)</v>
      </c>
      <c r="AJ23" s="177"/>
      <c r="AK23" s="177"/>
      <c r="AL23" s="178"/>
      <c r="AM23" s="83">
        <f>三菜!O42</f>
        <v>1</v>
      </c>
      <c r="AN23" s="83" t="str">
        <f>三菜!P42</f>
        <v>包</v>
      </c>
      <c r="AO23" s="83">
        <f>三菜!N42</f>
        <v>0.75</v>
      </c>
      <c r="AP23" s="18"/>
    </row>
    <row r="24" spans="1:42" ht="21" x14ac:dyDescent="0.25">
      <c r="A24" s="170"/>
      <c r="B24" s="172"/>
      <c r="C24" s="176" t="str">
        <f>三菜!M7</f>
        <v>薑絲(一週用量)(0.6K/包)</v>
      </c>
      <c r="D24" s="177"/>
      <c r="E24" s="177"/>
      <c r="F24" s="178"/>
      <c r="G24" s="108">
        <f>三菜!O7</f>
        <v>1</v>
      </c>
      <c r="H24" s="110" t="str">
        <f>三菜!P7</f>
        <v>包</v>
      </c>
      <c r="I24" s="83">
        <f>三菜!N7</f>
        <v>1.5</v>
      </c>
      <c r="J24" s="172"/>
      <c r="K24" s="176" t="str">
        <f>三菜!M16</f>
        <v>紅蘿蔔(切絲)</v>
      </c>
      <c r="L24" s="177"/>
      <c r="M24" s="177"/>
      <c r="N24" s="178"/>
      <c r="O24" s="83">
        <f>三菜!O16</f>
        <v>1</v>
      </c>
      <c r="P24" s="110" t="str">
        <f>三菜!P16</f>
        <v>公斤</v>
      </c>
      <c r="Q24" s="83">
        <f>三菜!N16</f>
        <v>2.5099999999999998</v>
      </c>
      <c r="R24" s="172"/>
      <c r="S24" s="176">
        <f>三菜!M25</f>
        <v>0</v>
      </c>
      <c r="T24" s="177"/>
      <c r="U24" s="177"/>
      <c r="V24" s="178"/>
      <c r="W24" s="83">
        <f>三菜!O25</f>
        <v>0</v>
      </c>
      <c r="X24" s="110">
        <f>三菜!P25</f>
        <v>0</v>
      </c>
      <c r="Y24" s="83">
        <f>三菜!N25</f>
        <v>0</v>
      </c>
      <c r="Z24" s="172"/>
      <c r="AA24" s="176">
        <f>三菜!M34</f>
        <v>0</v>
      </c>
      <c r="AB24" s="177"/>
      <c r="AC24" s="177"/>
      <c r="AD24" s="178"/>
      <c r="AE24" s="83">
        <f>三菜!O34</f>
        <v>0</v>
      </c>
      <c r="AF24" s="110">
        <f>三菜!P34</f>
        <v>0</v>
      </c>
      <c r="AG24" s="83">
        <f>三菜!N34</f>
        <v>0</v>
      </c>
      <c r="AH24" s="172"/>
      <c r="AI24" s="176">
        <f>三菜!M43</f>
        <v>0</v>
      </c>
      <c r="AJ24" s="177"/>
      <c r="AK24" s="177"/>
      <c r="AL24" s="178"/>
      <c r="AM24" s="83">
        <f>三菜!O43</f>
        <v>0</v>
      </c>
      <c r="AN24" s="83">
        <f>三菜!P43</f>
        <v>0</v>
      </c>
      <c r="AO24" s="83">
        <f>三菜!N43</f>
        <v>0</v>
      </c>
      <c r="AP24" s="18"/>
    </row>
    <row r="25" spans="1:42" ht="21" x14ac:dyDescent="0.25">
      <c r="A25" s="170"/>
      <c r="B25" s="172"/>
      <c r="C25" s="176">
        <f>三菜!M8</f>
        <v>0</v>
      </c>
      <c r="D25" s="177"/>
      <c r="E25" s="177"/>
      <c r="F25" s="178"/>
      <c r="G25" s="108">
        <f>三菜!O8</f>
        <v>0</v>
      </c>
      <c r="H25" s="110">
        <f>三菜!P8</f>
        <v>0</v>
      </c>
      <c r="I25" s="83">
        <f>三菜!N8</f>
        <v>0</v>
      </c>
      <c r="J25" s="172"/>
      <c r="K25" s="176" t="str">
        <f>三菜!M17</f>
        <v>木耳(切絲)</v>
      </c>
      <c r="L25" s="177"/>
      <c r="M25" s="177"/>
      <c r="N25" s="178"/>
      <c r="O25" s="83">
        <f>三菜!O17</f>
        <v>0.5</v>
      </c>
      <c r="P25" s="110" t="str">
        <f>三菜!P17</f>
        <v>公斤</v>
      </c>
      <c r="Q25" s="83">
        <f>三菜!N17</f>
        <v>1.25</v>
      </c>
      <c r="R25" s="172"/>
      <c r="S25" s="176">
        <f>三菜!M26</f>
        <v>0</v>
      </c>
      <c r="T25" s="177"/>
      <c r="U25" s="177"/>
      <c r="V25" s="178"/>
      <c r="W25" s="83">
        <f>三菜!O26</f>
        <v>0</v>
      </c>
      <c r="X25" s="110">
        <f>三菜!P26</f>
        <v>0</v>
      </c>
      <c r="Y25" s="83">
        <f>三菜!N26</f>
        <v>0</v>
      </c>
      <c r="Z25" s="172"/>
      <c r="AA25" s="176">
        <f>三菜!M35</f>
        <v>0</v>
      </c>
      <c r="AB25" s="177"/>
      <c r="AC25" s="177"/>
      <c r="AD25" s="178"/>
      <c r="AE25" s="83">
        <f>三菜!O35</f>
        <v>0</v>
      </c>
      <c r="AF25" s="110">
        <f>三菜!P35</f>
        <v>0</v>
      </c>
      <c r="AG25" s="83">
        <f>三菜!N35</f>
        <v>0</v>
      </c>
      <c r="AH25" s="172"/>
      <c r="AI25" s="176">
        <f>三菜!M44</f>
        <v>0</v>
      </c>
      <c r="AJ25" s="177"/>
      <c r="AK25" s="177"/>
      <c r="AL25" s="178"/>
      <c r="AM25" s="83">
        <f>三菜!O44</f>
        <v>0</v>
      </c>
      <c r="AN25" s="83">
        <f>三菜!P44</f>
        <v>0</v>
      </c>
      <c r="AO25" s="83">
        <f>三菜!N44</f>
        <v>0</v>
      </c>
      <c r="AP25" s="18"/>
    </row>
    <row r="26" spans="1:42" ht="21" x14ac:dyDescent="0.25">
      <c r="A26" s="170"/>
      <c r="B26" s="172"/>
      <c r="C26" s="176">
        <f>三菜!M9</f>
        <v>0</v>
      </c>
      <c r="D26" s="177"/>
      <c r="E26" s="177"/>
      <c r="F26" s="178"/>
      <c r="G26" s="108">
        <f>三菜!O9</f>
        <v>0</v>
      </c>
      <c r="H26" s="110">
        <f>三菜!P9</f>
        <v>0</v>
      </c>
      <c r="I26" s="83">
        <f>三菜!N9</f>
        <v>0</v>
      </c>
      <c r="J26" s="172"/>
      <c r="K26" s="176" t="str">
        <f>三菜!M18</f>
        <v>蝦米</v>
      </c>
      <c r="L26" s="177"/>
      <c r="M26" s="177"/>
      <c r="N26" s="178"/>
      <c r="O26" s="83">
        <f>三菜!O18</f>
        <v>0.2</v>
      </c>
      <c r="P26" s="110" t="str">
        <f>三菜!P18</f>
        <v>公斤</v>
      </c>
      <c r="Q26" s="83">
        <f>三菜!N18</f>
        <v>0.5</v>
      </c>
      <c r="R26" s="172"/>
      <c r="S26" s="176">
        <f>三菜!M27</f>
        <v>0</v>
      </c>
      <c r="T26" s="177"/>
      <c r="U26" s="177"/>
      <c r="V26" s="178"/>
      <c r="W26" s="83">
        <f>三菜!O27</f>
        <v>0</v>
      </c>
      <c r="X26" s="110">
        <f>三菜!P27</f>
        <v>0</v>
      </c>
      <c r="Y26" s="83">
        <f>三菜!N27</f>
        <v>0</v>
      </c>
      <c r="Z26" s="172"/>
      <c r="AA26" s="176">
        <f>三菜!M36</f>
        <v>0</v>
      </c>
      <c r="AB26" s="177"/>
      <c r="AC26" s="177"/>
      <c r="AD26" s="178"/>
      <c r="AE26" s="83">
        <f>三菜!O36</f>
        <v>0</v>
      </c>
      <c r="AF26" s="110">
        <f>三菜!P36</f>
        <v>0</v>
      </c>
      <c r="AG26" s="83">
        <f>三菜!N36</f>
        <v>0</v>
      </c>
      <c r="AH26" s="172"/>
      <c r="AI26" s="176">
        <f>三菜!M45</f>
        <v>0</v>
      </c>
      <c r="AJ26" s="177"/>
      <c r="AK26" s="177"/>
      <c r="AL26" s="178"/>
      <c r="AM26" s="83">
        <f>三菜!O45</f>
        <v>0</v>
      </c>
      <c r="AN26" s="83">
        <f>三菜!P45</f>
        <v>0</v>
      </c>
      <c r="AO26" s="83">
        <f>三菜!N45</f>
        <v>0</v>
      </c>
      <c r="AP26" s="18"/>
    </row>
    <row r="27" spans="1:42" ht="21" x14ac:dyDescent="0.25">
      <c r="A27" s="170"/>
      <c r="B27" s="172"/>
      <c r="C27" s="176">
        <f>三菜!M10</f>
        <v>0</v>
      </c>
      <c r="D27" s="177"/>
      <c r="E27" s="177"/>
      <c r="F27" s="178"/>
      <c r="G27" s="108">
        <f>三菜!O10</f>
        <v>0</v>
      </c>
      <c r="H27" s="110">
        <f>三菜!P10</f>
        <v>0</v>
      </c>
      <c r="I27" s="83">
        <f>三菜!N10</f>
        <v>0</v>
      </c>
      <c r="J27" s="172"/>
      <c r="K27" s="176">
        <f>三菜!M19</f>
        <v>0</v>
      </c>
      <c r="L27" s="177"/>
      <c r="M27" s="177"/>
      <c r="N27" s="178"/>
      <c r="O27" s="83">
        <f>三菜!O19</f>
        <v>0</v>
      </c>
      <c r="P27" s="110">
        <f>三菜!P19</f>
        <v>0</v>
      </c>
      <c r="Q27" s="83">
        <f>三菜!N19</f>
        <v>0</v>
      </c>
      <c r="R27" s="172"/>
      <c r="S27" s="176">
        <f>三菜!M28</f>
        <v>0</v>
      </c>
      <c r="T27" s="177"/>
      <c r="U27" s="177"/>
      <c r="V27" s="178"/>
      <c r="W27" s="83">
        <f>三菜!O28</f>
        <v>0</v>
      </c>
      <c r="X27" s="110">
        <f>三菜!P28</f>
        <v>0</v>
      </c>
      <c r="Y27" s="83">
        <f>三菜!N28</f>
        <v>0</v>
      </c>
      <c r="Z27" s="172"/>
      <c r="AA27" s="176">
        <f>三菜!M37</f>
        <v>0</v>
      </c>
      <c r="AB27" s="177"/>
      <c r="AC27" s="177"/>
      <c r="AD27" s="178"/>
      <c r="AE27" s="83">
        <f>三菜!O37</f>
        <v>0</v>
      </c>
      <c r="AF27" s="110">
        <f>三菜!P37</f>
        <v>0</v>
      </c>
      <c r="AG27" s="83">
        <f>三菜!N37</f>
        <v>0</v>
      </c>
      <c r="AH27" s="172"/>
      <c r="AI27" s="176">
        <f>三菜!M46</f>
        <v>0</v>
      </c>
      <c r="AJ27" s="177"/>
      <c r="AK27" s="177"/>
      <c r="AL27" s="178"/>
      <c r="AM27" s="83">
        <f>三菜!O46</f>
        <v>0</v>
      </c>
      <c r="AN27" s="83">
        <f>三菜!P46</f>
        <v>0</v>
      </c>
      <c r="AO27" s="83">
        <f>三菜!N46</f>
        <v>0</v>
      </c>
      <c r="AP27" s="18"/>
    </row>
    <row r="28" spans="1:42" ht="21" x14ac:dyDescent="0.25">
      <c r="A28" s="170"/>
      <c r="B28" s="172"/>
      <c r="C28" s="176">
        <f>三菜!M11</f>
        <v>0</v>
      </c>
      <c r="D28" s="177"/>
      <c r="E28" s="177"/>
      <c r="F28" s="178"/>
      <c r="G28" s="108">
        <f>三菜!O11</f>
        <v>0</v>
      </c>
      <c r="H28" s="110">
        <f>三菜!P11</f>
        <v>0</v>
      </c>
      <c r="I28" s="83">
        <f>三菜!N11</f>
        <v>0</v>
      </c>
      <c r="J28" s="172"/>
      <c r="K28" s="176">
        <f>三菜!M20</f>
        <v>0</v>
      </c>
      <c r="L28" s="177"/>
      <c r="M28" s="177"/>
      <c r="N28" s="178"/>
      <c r="O28" s="83">
        <f>三菜!O20</f>
        <v>0</v>
      </c>
      <c r="P28" s="110">
        <f>三菜!P20</f>
        <v>0</v>
      </c>
      <c r="Q28" s="83">
        <f>三菜!N20</f>
        <v>0</v>
      </c>
      <c r="R28" s="172"/>
      <c r="S28" s="176">
        <f>三菜!M29</f>
        <v>0</v>
      </c>
      <c r="T28" s="177"/>
      <c r="U28" s="177"/>
      <c r="V28" s="178"/>
      <c r="W28" s="83">
        <f>三菜!O29</f>
        <v>0</v>
      </c>
      <c r="X28" s="110">
        <f>三菜!P29</f>
        <v>0</v>
      </c>
      <c r="Y28" s="83">
        <f>三菜!N29</f>
        <v>0</v>
      </c>
      <c r="Z28" s="172"/>
      <c r="AA28" s="176">
        <f>三菜!M38</f>
        <v>0</v>
      </c>
      <c r="AB28" s="177"/>
      <c r="AC28" s="177"/>
      <c r="AD28" s="178"/>
      <c r="AE28" s="83">
        <f>三菜!O38</f>
        <v>0</v>
      </c>
      <c r="AF28" s="110">
        <f>三菜!P38</f>
        <v>0</v>
      </c>
      <c r="AG28" s="83">
        <f>三菜!N38</f>
        <v>0</v>
      </c>
      <c r="AH28" s="172"/>
      <c r="AI28" s="176">
        <f>三菜!M47</f>
        <v>0</v>
      </c>
      <c r="AJ28" s="177"/>
      <c r="AK28" s="177"/>
      <c r="AL28" s="178"/>
      <c r="AM28" s="83">
        <f>三菜!O47</f>
        <v>0</v>
      </c>
      <c r="AN28" s="83">
        <f>三菜!P47</f>
        <v>0</v>
      </c>
      <c r="AO28" s="83">
        <f>三菜!N47</f>
        <v>0</v>
      </c>
      <c r="AP28" s="18"/>
    </row>
    <row r="29" spans="1:42" ht="21" x14ac:dyDescent="0.25">
      <c r="A29" s="170"/>
      <c r="B29" s="173"/>
      <c r="C29" s="176">
        <f>三菜!M12</f>
        <v>0</v>
      </c>
      <c r="D29" s="177"/>
      <c r="E29" s="177"/>
      <c r="F29" s="178"/>
      <c r="G29" s="108">
        <f>三菜!O12</f>
        <v>0</v>
      </c>
      <c r="H29" s="110">
        <f>三菜!P12</f>
        <v>0</v>
      </c>
      <c r="I29" s="83">
        <f>三菜!N12</f>
        <v>0</v>
      </c>
      <c r="J29" s="173"/>
      <c r="K29" s="176">
        <f>三菜!M21</f>
        <v>0</v>
      </c>
      <c r="L29" s="177"/>
      <c r="M29" s="177"/>
      <c r="N29" s="178"/>
      <c r="O29" s="83">
        <f>三菜!O21</f>
        <v>0</v>
      </c>
      <c r="P29" s="110">
        <f>三菜!P21</f>
        <v>0</v>
      </c>
      <c r="Q29" s="83">
        <f>三菜!N21</f>
        <v>0</v>
      </c>
      <c r="R29" s="173"/>
      <c r="S29" s="176">
        <f>三菜!M30</f>
        <v>0</v>
      </c>
      <c r="T29" s="177"/>
      <c r="U29" s="177"/>
      <c r="V29" s="178"/>
      <c r="W29" s="83">
        <f>三菜!O30</f>
        <v>0</v>
      </c>
      <c r="X29" s="110">
        <f>三菜!P30</f>
        <v>0</v>
      </c>
      <c r="Y29" s="83">
        <f>三菜!N30</f>
        <v>0</v>
      </c>
      <c r="Z29" s="173"/>
      <c r="AA29" s="176">
        <f>三菜!M39</f>
        <v>0</v>
      </c>
      <c r="AB29" s="177"/>
      <c r="AC29" s="177"/>
      <c r="AD29" s="178"/>
      <c r="AE29" s="83">
        <f>三菜!O39</f>
        <v>0</v>
      </c>
      <c r="AF29" s="110">
        <f>三菜!P39</f>
        <v>0</v>
      </c>
      <c r="AG29" s="83">
        <f>三菜!N39</f>
        <v>0</v>
      </c>
      <c r="AH29" s="173"/>
      <c r="AI29" s="176">
        <f>三菜!M48</f>
        <v>0</v>
      </c>
      <c r="AJ29" s="177"/>
      <c r="AK29" s="177"/>
      <c r="AL29" s="178"/>
      <c r="AM29" s="83">
        <f>三菜!O48</f>
        <v>0</v>
      </c>
      <c r="AN29" s="83">
        <f>三菜!P48</f>
        <v>0</v>
      </c>
      <c r="AO29" s="83">
        <f>三菜!N48</f>
        <v>0</v>
      </c>
      <c r="AP29" s="18"/>
    </row>
    <row r="30" spans="1:42" ht="21" customHeight="1" x14ac:dyDescent="0.25">
      <c r="A30" s="169" t="s">
        <v>23</v>
      </c>
      <c r="B30" s="171">
        <f>三菜!Q4</f>
        <v>0</v>
      </c>
      <c r="C30" s="174">
        <f>三菜!Q5</f>
        <v>0</v>
      </c>
      <c r="D30" s="175"/>
      <c r="E30" s="175"/>
      <c r="F30" s="175"/>
      <c r="G30" s="108">
        <f>三菜!S5</f>
        <v>0</v>
      </c>
      <c r="H30" s="110">
        <f>三菜!T5</f>
        <v>0</v>
      </c>
      <c r="I30" s="83">
        <f>三菜!R5</f>
        <v>0</v>
      </c>
      <c r="J30" s="171">
        <f>三菜!Q13</f>
        <v>0</v>
      </c>
      <c r="K30" s="174">
        <f>三菜!Q14</f>
        <v>0</v>
      </c>
      <c r="L30" s="175"/>
      <c r="M30" s="175"/>
      <c r="N30" s="175"/>
      <c r="O30" s="83">
        <f>三菜!S14</f>
        <v>0</v>
      </c>
      <c r="P30" s="110">
        <f>三菜!T14</f>
        <v>0</v>
      </c>
      <c r="Q30" s="83">
        <f>三菜!R14</f>
        <v>0</v>
      </c>
      <c r="R30" s="171">
        <f>三菜!Q22</f>
        <v>0</v>
      </c>
      <c r="S30" s="176">
        <f>三菜!Q23</f>
        <v>0</v>
      </c>
      <c r="T30" s="177"/>
      <c r="U30" s="177"/>
      <c r="V30" s="178"/>
      <c r="W30" s="83">
        <f>三菜!S23</f>
        <v>0</v>
      </c>
      <c r="X30" s="110">
        <f>三菜!T23</f>
        <v>0</v>
      </c>
      <c r="Y30" s="83">
        <f>三菜!R23</f>
        <v>0</v>
      </c>
      <c r="Z30" s="171">
        <f>三菜!Q31</f>
        <v>0</v>
      </c>
      <c r="AA30" s="176">
        <f>三菜!Q32</f>
        <v>0</v>
      </c>
      <c r="AB30" s="177"/>
      <c r="AC30" s="177"/>
      <c r="AD30" s="178"/>
      <c r="AE30" s="83">
        <f>三菜!S32</f>
        <v>0</v>
      </c>
      <c r="AF30" s="110">
        <f>三菜!T32</f>
        <v>0</v>
      </c>
      <c r="AG30" s="83">
        <f>三菜!R32</f>
        <v>0</v>
      </c>
      <c r="AH30" s="171">
        <f>三菜!Q40</f>
        <v>0</v>
      </c>
      <c r="AI30" s="176">
        <f>三菜!Q41</f>
        <v>0</v>
      </c>
      <c r="AJ30" s="177"/>
      <c r="AK30" s="177"/>
      <c r="AL30" s="178"/>
      <c r="AM30" s="83">
        <f>三菜!S41</f>
        <v>0</v>
      </c>
      <c r="AN30" s="110">
        <f>三菜!T41</f>
        <v>0</v>
      </c>
      <c r="AO30" s="83">
        <f>三菜!R41</f>
        <v>0</v>
      </c>
      <c r="AP30" s="18"/>
    </row>
    <row r="31" spans="1:42" ht="21" x14ac:dyDescent="0.25">
      <c r="A31" s="170"/>
      <c r="B31" s="172"/>
      <c r="C31" s="174">
        <f>三菜!Q6</f>
        <v>0</v>
      </c>
      <c r="D31" s="175"/>
      <c r="E31" s="175"/>
      <c r="F31" s="175"/>
      <c r="G31" s="108">
        <f>三菜!S6</f>
        <v>0</v>
      </c>
      <c r="H31" s="110">
        <f>三菜!T6</f>
        <v>0</v>
      </c>
      <c r="I31" s="83">
        <f>三菜!R6</f>
        <v>0</v>
      </c>
      <c r="J31" s="172"/>
      <c r="K31" s="174">
        <f>三菜!Q15</f>
        <v>0</v>
      </c>
      <c r="L31" s="175"/>
      <c r="M31" s="175"/>
      <c r="N31" s="175"/>
      <c r="O31" s="83">
        <f>三菜!S15</f>
        <v>0</v>
      </c>
      <c r="P31" s="110">
        <f>三菜!T15</f>
        <v>0</v>
      </c>
      <c r="Q31" s="83">
        <f>三菜!R15</f>
        <v>0</v>
      </c>
      <c r="R31" s="172"/>
      <c r="S31" s="176">
        <f>三菜!Q24</f>
        <v>0</v>
      </c>
      <c r="T31" s="177"/>
      <c r="U31" s="177"/>
      <c r="V31" s="178"/>
      <c r="W31" s="83">
        <f>三菜!S24</f>
        <v>0</v>
      </c>
      <c r="X31" s="110">
        <f>三菜!T24</f>
        <v>0</v>
      </c>
      <c r="Y31" s="83">
        <f>三菜!R24</f>
        <v>0</v>
      </c>
      <c r="Z31" s="172"/>
      <c r="AA31" s="176">
        <f>三菜!Q33</f>
        <v>0</v>
      </c>
      <c r="AB31" s="177"/>
      <c r="AC31" s="177"/>
      <c r="AD31" s="178"/>
      <c r="AE31" s="83">
        <f>三菜!S33</f>
        <v>0</v>
      </c>
      <c r="AF31" s="110">
        <f>三菜!T33</f>
        <v>0</v>
      </c>
      <c r="AG31" s="83">
        <f>三菜!R33</f>
        <v>0</v>
      </c>
      <c r="AH31" s="172"/>
      <c r="AI31" s="176">
        <f>三菜!Q42</f>
        <v>0</v>
      </c>
      <c r="AJ31" s="177"/>
      <c r="AK31" s="177"/>
      <c r="AL31" s="178"/>
      <c r="AM31" s="83">
        <f>三菜!S42</f>
        <v>0</v>
      </c>
      <c r="AN31" s="110">
        <f>三菜!T42</f>
        <v>0</v>
      </c>
      <c r="AO31" s="83">
        <f>三菜!R42</f>
        <v>0</v>
      </c>
      <c r="AP31" s="18"/>
    </row>
    <row r="32" spans="1:42" ht="21" x14ac:dyDescent="0.25">
      <c r="A32" s="170"/>
      <c r="B32" s="172"/>
      <c r="C32" s="174">
        <f>三菜!Q7</f>
        <v>0</v>
      </c>
      <c r="D32" s="175"/>
      <c r="E32" s="175"/>
      <c r="F32" s="175"/>
      <c r="G32" s="108">
        <f>三菜!S7</f>
        <v>0</v>
      </c>
      <c r="H32" s="110">
        <f>三菜!T7</f>
        <v>0</v>
      </c>
      <c r="I32" s="83">
        <f>三菜!R7</f>
        <v>0</v>
      </c>
      <c r="J32" s="172"/>
      <c r="K32" s="174">
        <f>三菜!Q16</f>
        <v>0</v>
      </c>
      <c r="L32" s="175"/>
      <c r="M32" s="175"/>
      <c r="N32" s="175"/>
      <c r="O32" s="83">
        <f>三菜!S16</f>
        <v>0</v>
      </c>
      <c r="P32" s="110">
        <f>三菜!T16</f>
        <v>0</v>
      </c>
      <c r="Q32" s="83">
        <f>三菜!R16</f>
        <v>0</v>
      </c>
      <c r="R32" s="172"/>
      <c r="S32" s="176">
        <f>三菜!Q25</f>
        <v>0</v>
      </c>
      <c r="T32" s="177"/>
      <c r="U32" s="177"/>
      <c r="V32" s="178"/>
      <c r="W32" s="83">
        <f>三菜!S25</f>
        <v>0</v>
      </c>
      <c r="X32" s="110">
        <f>三菜!T25</f>
        <v>0</v>
      </c>
      <c r="Y32" s="83">
        <f>三菜!R25</f>
        <v>0</v>
      </c>
      <c r="Z32" s="172"/>
      <c r="AA32" s="176">
        <f>三菜!Q34</f>
        <v>0</v>
      </c>
      <c r="AB32" s="177"/>
      <c r="AC32" s="177"/>
      <c r="AD32" s="178"/>
      <c r="AE32" s="83">
        <f>三菜!S34</f>
        <v>0</v>
      </c>
      <c r="AF32" s="110">
        <f>三菜!T34</f>
        <v>0</v>
      </c>
      <c r="AG32" s="83">
        <f>三菜!R34</f>
        <v>0</v>
      </c>
      <c r="AH32" s="172"/>
      <c r="AI32" s="176">
        <f>三菜!Q43</f>
        <v>0</v>
      </c>
      <c r="AJ32" s="177"/>
      <c r="AK32" s="177"/>
      <c r="AL32" s="178"/>
      <c r="AM32" s="83">
        <f>三菜!S43</f>
        <v>0</v>
      </c>
      <c r="AN32" s="110">
        <f>三菜!T43</f>
        <v>0</v>
      </c>
      <c r="AO32" s="83">
        <f>三菜!R43</f>
        <v>0</v>
      </c>
      <c r="AP32" s="18"/>
    </row>
    <row r="33" spans="1:42" ht="21" x14ac:dyDescent="0.25">
      <c r="A33" s="170"/>
      <c r="B33" s="172"/>
      <c r="C33" s="174">
        <f>三菜!Q8</f>
        <v>0</v>
      </c>
      <c r="D33" s="175"/>
      <c r="E33" s="175"/>
      <c r="F33" s="175"/>
      <c r="G33" s="108">
        <f>三菜!S8</f>
        <v>0</v>
      </c>
      <c r="H33" s="110">
        <f>三菜!T8</f>
        <v>0</v>
      </c>
      <c r="I33" s="83">
        <f>三菜!R8</f>
        <v>0</v>
      </c>
      <c r="J33" s="172"/>
      <c r="K33" s="174">
        <f>三菜!Q17</f>
        <v>0</v>
      </c>
      <c r="L33" s="175"/>
      <c r="M33" s="175"/>
      <c r="N33" s="175"/>
      <c r="O33" s="83">
        <f>三菜!S17</f>
        <v>0</v>
      </c>
      <c r="P33" s="110">
        <f>三菜!T17</f>
        <v>0</v>
      </c>
      <c r="Q33" s="83">
        <f>三菜!R17</f>
        <v>0</v>
      </c>
      <c r="R33" s="172"/>
      <c r="S33" s="176">
        <f>三菜!Q26</f>
        <v>0</v>
      </c>
      <c r="T33" s="177"/>
      <c r="U33" s="177"/>
      <c r="V33" s="178"/>
      <c r="W33" s="83">
        <f>三菜!S26</f>
        <v>0</v>
      </c>
      <c r="X33" s="110">
        <f>三菜!T26</f>
        <v>0</v>
      </c>
      <c r="Y33" s="83">
        <f>三菜!R26</f>
        <v>0</v>
      </c>
      <c r="Z33" s="172"/>
      <c r="AA33" s="176">
        <f>三菜!Q35</f>
        <v>0</v>
      </c>
      <c r="AB33" s="177"/>
      <c r="AC33" s="177"/>
      <c r="AD33" s="178"/>
      <c r="AE33" s="83">
        <f>三菜!S35</f>
        <v>0</v>
      </c>
      <c r="AF33" s="110">
        <f>三菜!T35</f>
        <v>0</v>
      </c>
      <c r="AG33" s="83">
        <f>三菜!R35</f>
        <v>0</v>
      </c>
      <c r="AH33" s="172"/>
      <c r="AI33" s="176">
        <f>三菜!Q44</f>
        <v>0</v>
      </c>
      <c r="AJ33" s="177"/>
      <c r="AK33" s="177"/>
      <c r="AL33" s="178"/>
      <c r="AM33" s="83">
        <f>三菜!S44</f>
        <v>0</v>
      </c>
      <c r="AN33" s="110">
        <f>三菜!T44</f>
        <v>0</v>
      </c>
      <c r="AO33" s="83">
        <f>三菜!R44</f>
        <v>0</v>
      </c>
      <c r="AP33" s="18"/>
    </row>
    <row r="34" spans="1:42" ht="21" x14ac:dyDescent="0.25">
      <c r="A34" s="170"/>
      <c r="B34" s="172"/>
      <c r="C34" s="174">
        <f>三菜!Q9</f>
        <v>0</v>
      </c>
      <c r="D34" s="175"/>
      <c r="E34" s="175"/>
      <c r="F34" s="175"/>
      <c r="G34" s="108">
        <f>三菜!S9</f>
        <v>0</v>
      </c>
      <c r="H34" s="110">
        <f>三菜!T9</f>
        <v>0</v>
      </c>
      <c r="I34" s="83">
        <f>三菜!R9</f>
        <v>0</v>
      </c>
      <c r="J34" s="172"/>
      <c r="K34" s="174">
        <f>三菜!Q18</f>
        <v>0</v>
      </c>
      <c r="L34" s="175"/>
      <c r="M34" s="175"/>
      <c r="N34" s="175"/>
      <c r="O34" s="83">
        <f>三菜!S18</f>
        <v>0</v>
      </c>
      <c r="P34" s="110">
        <f>三菜!T18</f>
        <v>0</v>
      </c>
      <c r="Q34" s="83">
        <f>三菜!R18</f>
        <v>0</v>
      </c>
      <c r="R34" s="173"/>
      <c r="S34" s="176">
        <f>三菜!Q27</f>
        <v>0</v>
      </c>
      <c r="T34" s="177"/>
      <c r="U34" s="177"/>
      <c r="V34" s="178"/>
      <c r="W34" s="83">
        <f>三菜!S27</f>
        <v>0</v>
      </c>
      <c r="X34" s="110">
        <f>三菜!T27</f>
        <v>0</v>
      </c>
      <c r="Y34" s="83">
        <f>三菜!R27</f>
        <v>0</v>
      </c>
      <c r="Z34" s="172"/>
      <c r="AA34" s="176">
        <f>三菜!Q36</f>
        <v>0</v>
      </c>
      <c r="AB34" s="177"/>
      <c r="AC34" s="177"/>
      <c r="AD34" s="178"/>
      <c r="AE34" s="83">
        <f>三菜!S36</f>
        <v>0</v>
      </c>
      <c r="AF34" s="110">
        <f>三菜!T36</f>
        <v>0</v>
      </c>
      <c r="AG34" s="83">
        <f>三菜!R36</f>
        <v>0</v>
      </c>
      <c r="AH34" s="172"/>
      <c r="AI34" s="176">
        <f>三菜!Q45</f>
        <v>0</v>
      </c>
      <c r="AJ34" s="177"/>
      <c r="AK34" s="177"/>
      <c r="AL34" s="178"/>
      <c r="AM34" s="83">
        <f>三菜!S45</f>
        <v>0</v>
      </c>
      <c r="AN34" s="110">
        <f>三菜!T45</f>
        <v>0</v>
      </c>
      <c r="AO34" s="83">
        <f>三菜!R45</f>
        <v>0</v>
      </c>
      <c r="AP34" s="18"/>
    </row>
    <row r="35" spans="1:42" ht="21" customHeight="1" x14ac:dyDescent="0.25">
      <c r="A35" s="169" t="s">
        <v>24</v>
      </c>
      <c r="B35" s="171" t="str">
        <f>三菜!U4</f>
        <v>玉米蛋花湯</v>
      </c>
      <c r="C35" s="174" t="str">
        <f>三菜!U5</f>
        <v>蛋</v>
      </c>
      <c r="D35" s="175"/>
      <c r="E35" s="175"/>
      <c r="F35" s="175"/>
      <c r="G35" s="108">
        <f>三菜!W5</f>
        <v>8</v>
      </c>
      <c r="H35" s="110" t="str">
        <f>三菜!X5</f>
        <v>公斤</v>
      </c>
      <c r="I35" s="83">
        <f>三菜!V5</f>
        <v>20.05</v>
      </c>
      <c r="J35" s="171" t="str">
        <f>三菜!U13</f>
        <v>黃豆芽煲湯</v>
      </c>
      <c r="K35" s="174" t="str">
        <f>三菜!U14</f>
        <v>黃豆芽</v>
      </c>
      <c r="L35" s="175"/>
      <c r="M35" s="175"/>
      <c r="N35" s="175"/>
      <c r="O35" s="83">
        <f>三菜!W14</f>
        <v>6</v>
      </c>
      <c r="P35" s="110" t="str">
        <f>三菜!X14</f>
        <v>公斤</v>
      </c>
      <c r="Q35" s="83">
        <f>三菜!V14</f>
        <v>15.04</v>
      </c>
      <c r="R35" s="171" t="str">
        <f>三菜!U22</f>
        <v>結頭菜魚丸湯</v>
      </c>
      <c r="S35" s="176" t="str">
        <f>三菜!U23</f>
        <v>結頭菜(切中丁)</v>
      </c>
      <c r="T35" s="177"/>
      <c r="U35" s="177"/>
      <c r="V35" s="178"/>
      <c r="W35" s="83">
        <f>三菜!W23</f>
        <v>14</v>
      </c>
      <c r="X35" s="110" t="str">
        <f>三菜!X23</f>
        <v>公斤</v>
      </c>
      <c r="Y35" s="83">
        <f>三菜!V23</f>
        <v>35.090000000000003</v>
      </c>
      <c r="Z35" s="171" t="str">
        <f>三菜!U31</f>
        <v>哈佛蔬菜湯</v>
      </c>
      <c r="AA35" s="176" t="str">
        <f>三菜!U32</f>
        <v>南瓜(切大丁)</v>
      </c>
      <c r="AB35" s="177"/>
      <c r="AC35" s="177"/>
      <c r="AD35" s="178"/>
      <c r="AE35" s="83">
        <f>三菜!W32</f>
        <v>8</v>
      </c>
      <c r="AF35" s="110" t="str">
        <f>三菜!X32</f>
        <v>公斤</v>
      </c>
      <c r="AG35" s="83">
        <f>三菜!V32</f>
        <v>20.05</v>
      </c>
      <c r="AH35" s="171" t="str">
        <f>三菜!U40</f>
        <v>冬瓜粉圓</v>
      </c>
      <c r="AI35" s="176" t="str">
        <f>三菜!U41</f>
        <v>大粉圓</v>
      </c>
      <c r="AJ35" s="177"/>
      <c r="AK35" s="177"/>
      <c r="AL35" s="178"/>
      <c r="AM35" s="83">
        <f>三菜!W41</f>
        <v>9</v>
      </c>
      <c r="AN35" s="110" t="str">
        <f>三菜!X41</f>
        <v>公斤</v>
      </c>
      <c r="AO35" s="83">
        <f>三菜!V41</f>
        <v>22.56</v>
      </c>
      <c r="AP35" s="18"/>
    </row>
    <row r="36" spans="1:42" ht="21" x14ac:dyDescent="0.25">
      <c r="A36" s="170"/>
      <c r="B36" s="172"/>
      <c r="C36" s="174" t="str">
        <f>三菜!U6</f>
        <v>玉米粒(QR-K)</v>
      </c>
      <c r="D36" s="175"/>
      <c r="E36" s="175"/>
      <c r="F36" s="175"/>
      <c r="G36" s="108">
        <f>三菜!W6</f>
        <v>4</v>
      </c>
      <c r="H36" s="110" t="str">
        <f>三菜!X6</f>
        <v>公斤</v>
      </c>
      <c r="I36" s="83">
        <f>三菜!V6</f>
        <v>10.029999999999999</v>
      </c>
      <c r="J36" s="172"/>
      <c r="K36" s="174" t="str">
        <f>三菜!U15</f>
        <v>金針菇(QR)</v>
      </c>
      <c r="L36" s="175"/>
      <c r="M36" s="175"/>
      <c r="N36" s="175"/>
      <c r="O36" s="83">
        <f>三菜!W15</f>
        <v>4</v>
      </c>
      <c r="P36" s="110" t="str">
        <f>三菜!X15</f>
        <v>公斤</v>
      </c>
      <c r="Q36" s="83">
        <f>三菜!V15</f>
        <v>10.029999999999999</v>
      </c>
      <c r="R36" s="172"/>
      <c r="S36" s="176" t="str">
        <f>三菜!U24</f>
        <v>虱目魚丸(CAS)</v>
      </c>
      <c r="T36" s="177"/>
      <c r="U36" s="177"/>
      <c r="V36" s="178"/>
      <c r="W36" s="83">
        <f>三菜!W24</f>
        <v>4</v>
      </c>
      <c r="X36" s="110" t="str">
        <f>三菜!X24</f>
        <v>公斤</v>
      </c>
      <c r="Y36" s="83">
        <f>三菜!V24</f>
        <v>10.029999999999999</v>
      </c>
      <c r="Z36" s="172"/>
      <c r="AA36" s="176" t="str">
        <f>三菜!U33</f>
        <v>高麗菜(切片實重)</v>
      </c>
      <c r="AB36" s="177"/>
      <c r="AC36" s="177"/>
      <c r="AD36" s="178"/>
      <c r="AE36" s="83">
        <f>三菜!W33</f>
        <v>6</v>
      </c>
      <c r="AF36" s="110" t="str">
        <f>三菜!X33</f>
        <v>公斤</v>
      </c>
      <c r="AG36" s="83">
        <f>三菜!V33</f>
        <v>15.04</v>
      </c>
      <c r="AH36" s="172"/>
      <c r="AI36" s="176" t="str">
        <f>三菜!U42</f>
        <v>冬瓜塊小(0.6K)</v>
      </c>
      <c r="AJ36" s="177"/>
      <c r="AK36" s="177"/>
      <c r="AL36" s="178"/>
      <c r="AM36" s="83">
        <f>三菜!W42</f>
        <v>7</v>
      </c>
      <c r="AN36" s="110" t="str">
        <f>三菜!X42</f>
        <v>塊</v>
      </c>
      <c r="AO36" s="83">
        <f>三菜!V42</f>
        <v>10.53</v>
      </c>
      <c r="AP36" s="18"/>
    </row>
    <row r="37" spans="1:42" ht="21" x14ac:dyDescent="0.25">
      <c r="A37" s="170"/>
      <c r="B37" s="172"/>
      <c r="C37" s="174" t="str">
        <f>三菜!U7</f>
        <v>蔥(0.5K/把)</v>
      </c>
      <c r="D37" s="175"/>
      <c r="E37" s="175"/>
      <c r="F37" s="175"/>
      <c r="G37" s="108">
        <f>三菜!W7</f>
        <v>0.5</v>
      </c>
      <c r="H37" s="110" t="str">
        <f>三菜!X7</f>
        <v>把</v>
      </c>
      <c r="I37" s="83">
        <f>三菜!V7</f>
        <v>0.63</v>
      </c>
      <c r="J37" s="172"/>
      <c r="K37" s="174" t="str">
        <f>三菜!U16</f>
        <v>溫體肉絲(細)(忠華)</v>
      </c>
      <c r="L37" s="175"/>
      <c r="M37" s="175"/>
      <c r="N37" s="175"/>
      <c r="O37" s="83">
        <f>三菜!W16</f>
        <v>2</v>
      </c>
      <c r="P37" s="110" t="str">
        <f>三菜!X16</f>
        <v>公斤</v>
      </c>
      <c r="Q37" s="83">
        <f>三菜!V16</f>
        <v>5.01</v>
      </c>
      <c r="R37" s="172"/>
      <c r="S37" s="176" t="str">
        <f>三菜!U25</f>
        <v>素魚丸</v>
      </c>
      <c r="T37" s="177"/>
      <c r="U37" s="177"/>
      <c r="V37" s="178"/>
      <c r="W37" s="83">
        <f>三菜!W25</f>
        <v>0.1</v>
      </c>
      <c r="X37" s="110" t="str">
        <f>三菜!X25</f>
        <v>公斤</v>
      </c>
      <c r="Y37" s="83">
        <f>三菜!V25</f>
        <v>0.25</v>
      </c>
      <c r="Z37" s="172"/>
      <c r="AA37" s="176" t="str">
        <f>三菜!U34</f>
        <v>洋蔥(切中丁)</v>
      </c>
      <c r="AB37" s="177"/>
      <c r="AC37" s="177"/>
      <c r="AD37" s="178"/>
      <c r="AE37" s="83">
        <f>三菜!W34</f>
        <v>2</v>
      </c>
      <c r="AF37" s="110" t="str">
        <f>三菜!X34</f>
        <v>公斤</v>
      </c>
      <c r="AG37" s="83">
        <f>三菜!V34</f>
        <v>5.01</v>
      </c>
      <c r="AH37" s="172"/>
      <c r="AI37" s="176" t="str">
        <f>三菜!U43</f>
        <v>二砂台糖(1K/包)</v>
      </c>
      <c r="AJ37" s="177"/>
      <c r="AK37" s="177"/>
      <c r="AL37" s="178"/>
      <c r="AM37" s="83">
        <f>三菜!W43</f>
        <v>5</v>
      </c>
      <c r="AN37" s="110" t="str">
        <f>三菜!X43</f>
        <v>包</v>
      </c>
      <c r="AO37" s="83">
        <f>三菜!V43</f>
        <v>12.53</v>
      </c>
      <c r="AP37" s="18"/>
    </row>
    <row r="38" spans="1:42" ht="21" x14ac:dyDescent="0.25">
      <c r="A38" s="170"/>
      <c r="B38" s="172"/>
      <c r="C38" s="174">
        <f>三菜!U8</f>
        <v>0</v>
      </c>
      <c r="D38" s="175"/>
      <c r="E38" s="175"/>
      <c r="F38" s="175"/>
      <c r="G38" s="108">
        <f>三菜!W8</f>
        <v>0</v>
      </c>
      <c r="H38" s="110">
        <f>三菜!X8</f>
        <v>0</v>
      </c>
      <c r="I38" s="83">
        <f>三菜!V8</f>
        <v>0</v>
      </c>
      <c r="J38" s="172"/>
      <c r="K38" s="174" t="str">
        <f>三菜!U17</f>
        <v>薑絲(0.6K/包)</v>
      </c>
      <c r="L38" s="175"/>
      <c r="M38" s="175"/>
      <c r="N38" s="175"/>
      <c r="O38" s="83">
        <f>三菜!W17</f>
        <v>0.5</v>
      </c>
      <c r="P38" s="110" t="str">
        <f>三菜!X17</f>
        <v>包</v>
      </c>
      <c r="Q38" s="83">
        <f>三菜!V17</f>
        <v>0.75</v>
      </c>
      <c r="R38" s="172"/>
      <c r="S38" s="176">
        <f>三菜!U26</f>
        <v>0</v>
      </c>
      <c r="T38" s="177"/>
      <c r="U38" s="177"/>
      <c r="V38" s="178"/>
      <c r="W38" s="83">
        <f>三菜!W26</f>
        <v>0</v>
      </c>
      <c r="X38" s="110">
        <f>三菜!X26</f>
        <v>0</v>
      </c>
      <c r="Y38" s="83">
        <f>三菜!V26</f>
        <v>0</v>
      </c>
      <c r="Z38" s="172"/>
      <c r="AA38" s="176" t="str">
        <f>三菜!U35</f>
        <v>溫體大骨(忠華)</v>
      </c>
      <c r="AB38" s="177"/>
      <c r="AC38" s="177"/>
      <c r="AD38" s="178"/>
      <c r="AE38" s="83">
        <f>三菜!W35</f>
        <v>2</v>
      </c>
      <c r="AF38" s="110" t="str">
        <f>三菜!X35</f>
        <v>公斤</v>
      </c>
      <c r="AG38" s="83">
        <f>三菜!V35</f>
        <v>5.01</v>
      </c>
      <c r="AH38" s="172"/>
      <c r="AI38" s="176">
        <f>三菜!U44</f>
        <v>0</v>
      </c>
      <c r="AJ38" s="177"/>
      <c r="AK38" s="177"/>
      <c r="AL38" s="178"/>
      <c r="AM38" s="83">
        <f>三菜!W44</f>
        <v>0</v>
      </c>
      <c r="AN38" s="110">
        <f>三菜!X44</f>
        <v>0</v>
      </c>
      <c r="AO38" s="83">
        <f>三菜!V44</f>
        <v>0</v>
      </c>
      <c r="AP38" s="18"/>
    </row>
    <row r="39" spans="1:42" ht="21" x14ac:dyDescent="0.25">
      <c r="A39" s="170"/>
      <c r="B39" s="172"/>
      <c r="C39" s="174">
        <f>三菜!U9</f>
        <v>0</v>
      </c>
      <c r="D39" s="175"/>
      <c r="E39" s="175"/>
      <c r="F39" s="175"/>
      <c r="G39" s="108">
        <f>三菜!W9</f>
        <v>0</v>
      </c>
      <c r="H39" s="110">
        <f>三菜!X9</f>
        <v>0</v>
      </c>
      <c r="I39" s="83">
        <f>三菜!V9</f>
        <v>0</v>
      </c>
      <c r="J39" s="172"/>
      <c r="K39" s="174">
        <f>三菜!U18</f>
        <v>0</v>
      </c>
      <c r="L39" s="175"/>
      <c r="M39" s="175"/>
      <c r="N39" s="175"/>
      <c r="O39" s="83">
        <f>三菜!W18</f>
        <v>0</v>
      </c>
      <c r="P39" s="110">
        <f>三菜!X18</f>
        <v>0</v>
      </c>
      <c r="Q39" s="83">
        <f>三菜!V18</f>
        <v>0</v>
      </c>
      <c r="R39" s="172"/>
      <c r="S39" s="176">
        <f>三菜!U27</f>
        <v>0</v>
      </c>
      <c r="T39" s="177"/>
      <c r="U39" s="177"/>
      <c r="V39" s="178"/>
      <c r="W39" s="83">
        <f>三菜!W27</f>
        <v>0</v>
      </c>
      <c r="X39" s="110">
        <f>三菜!X27</f>
        <v>0</v>
      </c>
      <c r="Y39" s="83">
        <f>三菜!V27</f>
        <v>0</v>
      </c>
      <c r="Z39" s="172"/>
      <c r="AA39" s="176" t="str">
        <f>三菜!U36</f>
        <v>紅蘿蔔(切片)</v>
      </c>
      <c r="AB39" s="177"/>
      <c r="AC39" s="177"/>
      <c r="AD39" s="178"/>
      <c r="AE39" s="83">
        <f>三菜!W36</f>
        <v>2</v>
      </c>
      <c r="AF39" s="110" t="str">
        <f>三菜!X36</f>
        <v>公斤</v>
      </c>
      <c r="AG39" s="83">
        <f>三菜!V36</f>
        <v>5.01</v>
      </c>
      <c r="AH39" s="172"/>
      <c r="AI39" s="176">
        <f>三菜!U45</f>
        <v>0</v>
      </c>
      <c r="AJ39" s="177"/>
      <c r="AK39" s="177"/>
      <c r="AL39" s="178"/>
      <c r="AM39" s="83">
        <f>三菜!W45</f>
        <v>0</v>
      </c>
      <c r="AN39" s="110">
        <f>三菜!X45</f>
        <v>0</v>
      </c>
      <c r="AO39" s="83">
        <f>三菜!V45</f>
        <v>0</v>
      </c>
      <c r="AP39" s="18"/>
    </row>
    <row r="40" spans="1:42" ht="21" x14ac:dyDescent="0.25">
      <c r="A40" s="170"/>
      <c r="B40" s="172"/>
      <c r="C40" s="174">
        <f>三菜!U10</f>
        <v>0</v>
      </c>
      <c r="D40" s="175"/>
      <c r="E40" s="175"/>
      <c r="F40" s="175"/>
      <c r="G40" s="108">
        <f>三菜!W10</f>
        <v>0</v>
      </c>
      <c r="H40" s="110">
        <f>三菜!X10</f>
        <v>0</v>
      </c>
      <c r="I40" s="83">
        <f>三菜!V10</f>
        <v>0</v>
      </c>
      <c r="J40" s="172"/>
      <c r="K40" s="174">
        <f>三菜!U19</f>
        <v>0</v>
      </c>
      <c r="L40" s="175"/>
      <c r="M40" s="175"/>
      <c r="N40" s="175"/>
      <c r="O40" s="83">
        <f>三菜!W19</f>
        <v>0</v>
      </c>
      <c r="P40" s="110">
        <f>三菜!X19</f>
        <v>0</v>
      </c>
      <c r="Q40" s="83">
        <f>三菜!V19</f>
        <v>0</v>
      </c>
      <c r="R40" s="172"/>
      <c r="S40" s="176">
        <f>三菜!U28</f>
        <v>0</v>
      </c>
      <c r="T40" s="177"/>
      <c r="U40" s="177"/>
      <c r="V40" s="178"/>
      <c r="W40" s="83">
        <f>三菜!W28</f>
        <v>0</v>
      </c>
      <c r="X40" s="110">
        <f>三菜!X28</f>
        <v>0</v>
      </c>
      <c r="Y40" s="83">
        <f>三菜!V28</f>
        <v>0</v>
      </c>
      <c r="Z40" s="172"/>
      <c r="AA40" s="176">
        <f>三菜!U37</f>
        <v>0</v>
      </c>
      <c r="AB40" s="177"/>
      <c r="AC40" s="177"/>
      <c r="AD40" s="178"/>
      <c r="AE40" s="83">
        <f>三菜!W37</f>
        <v>0</v>
      </c>
      <c r="AF40" s="110">
        <f>三菜!X37</f>
        <v>0</v>
      </c>
      <c r="AG40" s="83">
        <f>三菜!V37</f>
        <v>0</v>
      </c>
      <c r="AH40" s="172"/>
      <c r="AI40" s="176">
        <f>三菜!U46</f>
        <v>0</v>
      </c>
      <c r="AJ40" s="177"/>
      <c r="AK40" s="177"/>
      <c r="AL40" s="178"/>
      <c r="AM40" s="83">
        <f>三菜!W46</f>
        <v>0</v>
      </c>
      <c r="AN40" s="110">
        <f>三菜!X46</f>
        <v>0</v>
      </c>
      <c r="AO40" s="83">
        <f>三菜!V46</f>
        <v>0</v>
      </c>
      <c r="AP40" s="19"/>
    </row>
    <row r="41" spans="1:42" ht="21" x14ac:dyDescent="0.25">
      <c r="A41" s="170"/>
      <c r="B41" s="172"/>
      <c r="C41" s="174">
        <f>三菜!U11</f>
        <v>0</v>
      </c>
      <c r="D41" s="175"/>
      <c r="E41" s="175"/>
      <c r="F41" s="175"/>
      <c r="G41" s="108">
        <f>三菜!W11</f>
        <v>0</v>
      </c>
      <c r="H41" s="110">
        <f>三菜!X11</f>
        <v>0</v>
      </c>
      <c r="I41" s="83">
        <f>三菜!V11</f>
        <v>0</v>
      </c>
      <c r="J41" s="172"/>
      <c r="K41" s="174">
        <f>三菜!U20</f>
        <v>0</v>
      </c>
      <c r="L41" s="175"/>
      <c r="M41" s="175"/>
      <c r="N41" s="175"/>
      <c r="O41" s="83">
        <f>三菜!W20</f>
        <v>0</v>
      </c>
      <c r="P41" s="110">
        <f>三菜!X20</f>
        <v>0</v>
      </c>
      <c r="Q41" s="83">
        <f>三菜!V20</f>
        <v>0</v>
      </c>
      <c r="R41" s="172"/>
      <c r="S41" s="176">
        <f>三菜!U29</f>
        <v>0</v>
      </c>
      <c r="T41" s="177"/>
      <c r="U41" s="177"/>
      <c r="V41" s="178"/>
      <c r="W41" s="83">
        <f>三菜!W29</f>
        <v>0</v>
      </c>
      <c r="X41" s="110">
        <f>三菜!X29</f>
        <v>0</v>
      </c>
      <c r="Y41" s="83">
        <f>三菜!V29</f>
        <v>0</v>
      </c>
      <c r="Z41" s="172"/>
      <c r="AA41" s="176">
        <f>三菜!U38</f>
        <v>0</v>
      </c>
      <c r="AB41" s="177"/>
      <c r="AC41" s="177"/>
      <c r="AD41" s="178"/>
      <c r="AE41" s="83">
        <f>三菜!W38</f>
        <v>0</v>
      </c>
      <c r="AF41" s="110">
        <f>三菜!X38</f>
        <v>0</v>
      </c>
      <c r="AG41" s="83">
        <f>三菜!V38</f>
        <v>0</v>
      </c>
      <c r="AH41" s="172"/>
      <c r="AI41" s="176">
        <f>三菜!U47</f>
        <v>0</v>
      </c>
      <c r="AJ41" s="177"/>
      <c r="AK41" s="177"/>
      <c r="AL41" s="178"/>
      <c r="AM41" s="83">
        <f>三菜!W47</f>
        <v>0</v>
      </c>
      <c r="AN41" s="110">
        <f>三菜!X47</f>
        <v>0</v>
      </c>
      <c r="AO41" s="83">
        <f>三菜!V47</f>
        <v>0</v>
      </c>
      <c r="AP41" s="20"/>
    </row>
    <row r="42" spans="1:42" ht="21.75" thickBot="1" x14ac:dyDescent="0.3">
      <c r="A42" s="187">
        <f>三菜!Y4</f>
        <v>0</v>
      </c>
      <c r="B42" s="188"/>
      <c r="C42" s="188"/>
      <c r="D42" s="188"/>
      <c r="E42" s="188"/>
      <c r="F42" s="189"/>
      <c r="G42" s="111"/>
      <c r="H42" s="112"/>
      <c r="I42" s="87"/>
      <c r="J42" s="190" t="str">
        <f>三菜!Y13</f>
        <v>水果</v>
      </c>
      <c r="K42" s="190"/>
      <c r="L42" s="190"/>
      <c r="M42" s="190"/>
      <c r="N42" s="190"/>
      <c r="O42" s="113"/>
      <c r="P42" s="112"/>
      <c r="Q42" s="114"/>
      <c r="R42" s="190" t="str">
        <f>三菜!Y22</f>
        <v>3月獎勵金豆奶(399+5備)</v>
      </c>
      <c r="S42" s="190"/>
      <c r="T42" s="190"/>
      <c r="U42" s="190"/>
      <c r="V42" s="190"/>
      <c r="W42" s="87"/>
      <c r="X42" s="112"/>
      <c r="Y42" s="115"/>
      <c r="Z42" s="190" t="str">
        <f>三菜!Y31</f>
        <v>水果</v>
      </c>
      <c r="AA42" s="190"/>
      <c r="AB42" s="190"/>
      <c r="AC42" s="190"/>
      <c r="AD42" s="190"/>
      <c r="AE42" s="87"/>
      <c r="AF42" s="112"/>
      <c r="AG42" s="115"/>
      <c r="AH42" s="190">
        <f>三菜!Y40</f>
        <v>0</v>
      </c>
      <c r="AI42" s="190"/>
      <c r="AJ42" s="190"/>
      <c r="AK42" s="190"/>
      <c r="AL42" s="190"/>
      <c r="AM42" s="87"/>
      <c r="AN42" s="112"/>
      <c r="AO42" s="115"/>
      <c r="AP42" s="19"/>
    </row>
    <row r="43" spans="1:42" ht="21" x14ac:dyDescent="0.25">
      <c r="A43" s="225" t="s">
        <v>68</v>
      </c>
      <c r="B43" s="203" t="s">
        <v>69</v>
      </c>
      <c r="C43" s="195"/>
      <c r="D43" s="195"/>
      <c r="E43" s="195"/>
      <c r="F43" s="195"/>
      <c r="G43" s="191" t="str">
        <f>SUBSTITUTE(三菜!$Z12,"大卡","")</f>
        <v>586.5</v>
      </c>
      <c r="H43" s="192" t="s">
        <v>80</v>
      </c>
      <c r="I43" s="193" t="s">
        <v>80</v>
      </c>
      <c r="J43" s="194" t="s">
        <v>69</v>
      </c>
      <c r="K43" s="195"/>
      <c r="L43" s="195"/>
      <c r="M43" s="195"/>
      <c r="N43" s="195"/>
      <c r="O43" s="191" t="str">
        <f>SUBSTITUTE(三菜!$Z21,"大卡","")</f>
        <v>620.5</v>
      </c>
      <c r="P43" s="192" t="s">
        <v>81</v>
      </c>
      <c r="Q43" s="193" t="s">
        <v>81</v>
      </c>
      <c r="R43" s="194" t="s">
        <v>69</v>
      </c>
      <c r="S43" s="195"/>
      <c r="T43" s="195"/>
      <c r="U43" s="195"/>
      <c r="V43" s="195"/>
      <c r="W43" s="191" t="str">
        <f>SUBSTITUTE(三菜!$Z30,"大卡","")</f>
        <v>615.5</v>
      </c>
      <c r="X43" s="192" t="s">
        <v>82</v>
      </c>
      <c r="Y43" s="193" t="s">
        <v>82</v>
      </c>
      <c r="Z43" s="194" t="s">
        <v>69</v>
      </c>
      <c r="AA43" s="195"/>
      <c r="AB43" s="195"/>
      <c r="AC43" s="195"/>
      <c r="AD43" s="195"/>
      <c r="AE43" s="191" t="str">
        <f>SUBSTITUTE(三菜!$Z39,"大卡","")</f>
        <v>581</v>
      </c>
      <c r="AF43" s="192" t="s">
        <v>83</v>
      </c>
      <c r="AG43" s="193" t="s">
        <v>83</v>
      </c>
      <c r="AH43" s="194" t="s">
        <v>69</v>
      </c>
      <c r="AI43" s="195"/>
      <c r="AJ43" s="195"/>
      <c r="AK43" s="195"/>
      <c r="AL43" s="195"/>
      <c r="AM43" s="191" t="str">
        <f>SUBSTITUTE(三菜!$Z48,"大卡","")</f>
        <v>574.5</v>
      </c>
      <c r="AN43" s="192" t="s">
        <v>84</v>
      </c>
      <c r="AO43" s="196" t="s">
        <v>84</v>
      </c>
      <c r="AP43" s="19"/>
    </row>
    <row r="44" spans="1:42" ht="21" x14ac:dyDescent="0.25">
      <c r="A44" s="226"/>
      <c r="B44" s="197" t="s">
        <v>70</v>
      </c>
      <c r="C44" s="198"/>
      <c r="D44" s="198"/>
      <c r="E44" s="198"/>
      <c r="F44" s="198"/>
      <c r="G44" s="199">
        <f>三菜!$AG12</f>
        <v>0.6074438202247191</v>
      </c>
      <c r="H44" s="200"/>
      <c r="I44" s="201"/>
      <c r="J44" s="202" t="s">
        <v>70</v>
      </c>
      <c r="K44" s="198"/>
      <c r="L44" s="198"/>
      <c r="M44" s="198"/>
      <c r="N44" s="198"/>
      <c r="O44" s="199">
        <f>三菜!$AG21</f>
        <v>0.58229942100909848</v>
      </c>
      <c r="P44" s="200"/>
      <c r="Q44" s="201"/>
      <c r="R44" s="202" t="s">
        <v>70</v>
      </c>
      <c r="S44" s="198"/>
      <c r="T44" s="198"/>
      <c r="U44" s="198"/>
      <c r="V44" s="198"/>
      <c r="W44" s="199">
        <f>三菜!$AG30</f>
        <v>0.47810096957539283</v>
      </c>
      <c r="X44" s="200"/>
      <c r="Y44" s="201"/>
      <c r="Z44" s="202" t="s">
        <v>70</v>
      </c>
      <c r="AA44" s="198"/>
      <c r="AB44" s="198"/>
      <c r="AC44" s="198"/>
      <c r="AD44" s="198"/>
      <c r="AE44" s="199">
        <f>三菜!$AG39</f>
        <v>0.61837455830388688</v>
      </c>
      <c r="AF44" s="200"/>
      <c r="AG44" s="201"/>
      <c r="AH44" s="202" t="s">
        <v>70</v>
      </c>
      <c r="AI44" s="198"/>
      <c r="AJ44" s="198"/>
      <c r="AK44" s="198"/>
      <c r="AL44" s="198"/>
      <c r="AM44" s="199">
        <f>三菜!$AG48</f>
        <v>0.65961641871303101</v>
      </c>
      <c r="AN44" s="200"/>
      <c r="AO44" s="204"/>
      <c r="AP44" s="19"/>
    </row>
    <row r="45" spans="1:42" ht="21" x14ac:dyDescent="0.25">
      <c r="A45" s="226"/>
      <c r="B45" s="197" t="s">
        <v>71</v>
      </c>
      <c r="C45" s="198"/>
      <c r="D45" s="198"/>
      <c r="E45" s="198"/>
      <c r="F45" s="198"/>
      <c r="G45" s="199">
        <f>三菜!$AE12</f>
        <v>0.2029494382022472</v>
      </c>
      <c r="H45" s="200"/>
      <c r="I45" s="201"/>
      <c r="J45" s="202" t="s">
        <v>71</v>
      </c>
      <c r="K45" s="198"/>
      <c r="L45" s="198"/>
      <c r="M45" s="198"/>
      <c r="N45" s="198"/>
      <c r="O45" s="199">
        <f>三菜!$AE21</f>
        <v>0.20181968569065342</v>
      </c>
      <c r="P45" s="200"/>
      <c r="Q45" s="201"/>
      <c r="R45" s="202" t="s">
        <v>71</v>
      </c>
      <c r="S45" s="198"/>
      <c r="T45" s="198"/>
      <c r="U45" s="198"/>
      <c r="V45" s="198"/>
      <c r="W45" s="199">
        <f>三菜!$AE30</f>
        <v>0.23604145770645271</v>
      </c>
      <c r="X45" s="200"/>
      <c r="Y45" s="201"/>
      <c r="Z45" s="202" t="s">
        <v>71</v>
      </c>
      <c r="AA45" s="198"/>
      <c r="AB45" s="198"/>
      <c r="AC45" s="198"/>
      <c r="AD45" s="198"/>
      <c r="AE45" s="199">
        <f>三菜!$AE39</f>
        <v>0.19081272084805653</v>
      </c>
      <c r="AF45" s="200"/>
      <c r="AG45" s="201"/>
      <c r="AH45" s="202" t="s">
        <v>71</v>
      </c>
      <c r="AI45" s="198"/>
      <c r="AJ45" s="198"/>
      <c r="AK45" s="198"/>
      <c r="AL45" s="198"/>
      <c r="AM45" s="199">
        <f>三菜!$AE48</f>
        <v>0.18713031009141426</v>
      </c>
      <c r="AN45" s="200"/>
      <c r="AO45" s="204"/>
      <c r="AP45" s="19"/>
    </row>
    <row r="46" spans="1:42" ht="21.75" thickBot="1" x14ac:dyDescent="0.3">
      <c r="A46" s="226"/>
      <c r="B46" s="205" t="s">
        <v>72</v>
      </c>
      <c r="C46" s="206"/>
      <c r="D46" s="206"/>
      <c r="E46" s="206"/>
      <c r="F46" s="206"/>
      <c r="G46" s="207">
        <f>三菜!$AF12</f>
        <v>0.1896067415730337</v>
      </c>
      <c r="H46" s="208"/>
      <c r="I46" s="209"/>
      <c r="J46" s="210" t="s">
        <v>72</v>
      </c>
      <c r="K46" s="206"/>
      <c r="L46" s="206"/>
      <c r="M46" s="206"/>
      <c r="N46" s="206"/>
      <c r="O46" s="207">
        <f>三菜!$AF21</f>
        <v>0.21588089330024815</v>
      </c>
      <c r="P46" s="208"/>
      <c r="Q46" s="209"/>
      <c r="R46" s="210" t="s">
        <v>72</v>
      </c>
      <c r="S46" s="206"/>
      <c r="T46" s="206"/>
      <c r="U46" s="206"/>
      <c r="V46" s="206"/>
      <c r="W46" s="207">
        <f>三菜!$AF30</f>
        <v>0.28585757271815443</v>
      </c>
      <c r="X46" s="208"/>
      <c r="Y46" s="209"/>
      <c r="Z46" s="210" t="s">
        <v>72</v>
      </c>
      <c r="AA46" s="206"/>
      <c r="AB46" s="206"/>
      <c r="AC46" s="206"/>
      <c r="AD46" s="206"/>
      <c r="AE46" s="207">
        <f>三菜!$AF39</f>
        <v>0.19081272084805653</v>
      </c>
      <c r="AF46" s="208"/>
      <c r="AG46" s="209"/>
      <c r="AH46" s="210" t="s">
        <v>72</v>
      </c>
      <c r="AI46" s="206"/>
      <c r="AJ46" s="206"/>
      <c r="AK46" s="206"/>
      <c r="AL46" s="206"/>
      <c r="AM46" s="207">
        <f>三菜!$AF48</f>
        <v>0.15325327119555476</v>
      </c>
      <c r="AN46" s="208"/>
      <c r="AO46" s="211"/>
      <c r="AP46" s="19"/>
    </row>
    <row r="47" spans="1:42" ht="21" customHeight="1" x14ac:dyDescent="0.25">
      <c r="A47" s="226"/>
      <c r="B47" s="217" t="s">
        <v>86</v>
      </c>
      <c r="C47" s="218"/>
      <c r="D47" s="218"/>
      <c r="E47" s="218"/>
      <c r="F47" s="218"/>
      <c r="G47" s="191" t="str">
        <f>三菜!AA4</f>
        <v>5.2份</v>
      </c>
      <c r="H47" s="192"/>
      <c r="I47" s="193"/>
      <c r="J47" s="218" t="s">
        <v>85</v>
      </c>
      <c r="K47" s="218"/>
      <c r="L47" s="218"/>
      <c r="M47" s="218"/>
      <c r="N47" s="218"/>
      <c r="O47" s="191" t="str">
        <f>三菜!AA13</f>
        <v>4.4份</v>
      </c>
      <c r="P47" s="192"/>
      <c r="Q47" s="193" t="s">
        <v>33</v>
      </c>
      <c r="R47" s="218" t="s">
        <v>85</v>
      </c>
      <c r="S47" s="218"/>
      <c r="T47" s="218"/>
      <c r="U47" s="218"/>
      <c r="V47" s="218"/>
      <c r="W47" s="191" t="str">
        <f>三菜!AA22</f>
        <v>4.2份</v>
      </c>
      <c r="X47" s="192"/>
      <c r="Y47" s="193" t="s">
        <v>33</v>
      </c>
      <c r="Z47" s="218" t="s">
        <v>85</v>
      </c>
      <c r="AA47" s="218"/>
      <c r="AB47" s="218"/>
      <c r="AC47" s="218"/>
      <c r="AD47" s="218"/>
      <c r="AE47" s="191" t="str">
        <f>三菜!AA31</f>
        <v>4.3份</v>
      </c>
      <c r="AF47" s="192"/>
      <c r="AG47" s="193" t="s">
        <v>33</v>
      </c>
      <c r="AH47" s="218" t="s">
        <v>85</v>
      </c>
      <c r="AI47" s="218"/>
      <c r="AJ47" s="218"/>
      <c r="AK47" s="218"/>
      <c r="AL47" s="218"/>
      <c r="AM47" s="191" t="str">
        <f>三菜!AA40</f>
        <v>5.6份</v>
      </c>
      <c r="AN47" s="192"/>
      <c r="AO47" s="196" t="s">
        <v>33</v>
      </c>
      <c r="AP47" s="19"/>
    </row>
    <row r="48" spans="1:42" ht="21" x14ac:dyDescent="0.25">
      <c r="A48" s="226"/>
      <c r="B48" s="212" t="s">
        <v>88</v>
      </c>
      <c r="C48" s="183"/>
      <c r="D48" s="183"/>
      <c r="E48" s="183"/>
      <c r="F48" s="183"/>
      <c r="G48" s="213" t="str">
        <f>三菜!AA5</f>
        <v>0.0份</v>
      </c>
      <c r="H48" s="214"/>
      <c r="I48" s="215"/>
      <c r="J48" s="183" t="s">
        <v>87</v>
      </c>
      <c r="K48" s="183"/>
      <c r="L48" s="183"/>
      <c r="M48" s="183"/>
      <c r="N48" s="183"/>
      <c r="O48" s="213" t="str">
        <f>三菜!AA14</f>
        <v>0.0份</v>
      </c>
      <c r="P48" s="214"/>
      <c r="Q48" s="215" t="s">
        <v>33</v>
      </c>
      <c r="R48" s="183" t="s">
        <v>87</v>
      </c>
      <c r="S48" s="183"/>
      <c r="T48" s="183"/>
      <c r="U48" s="183"/>
      <c r="V48" s="183"/>
      <c r="W48" s="213" t="str">
        <f>三菜!AA23</f>
        <v>0.0份</v>
      </c>
      <c r="X48" s="214"/>
      <c r="Y48" s="215" t="s">
        <v>33</v>
      </c>
      <c r="Z48" s="183" t="s">
        <v>87</v>
      </c>
      <c r="AA48" s="183"/>
      <c r="AB48" s="183"/>
      <c r="AC48" s="183"/>
      <c r="AD48" s="183"/>
      <c r="AE48" s="213" t="str">
        <f>三菜!AA32</f>
        <v>0.0份</v>
      </c>
      <c r="AF48" s="214"/>
      <c r="AG48" s="215" t="s">
        <v>33</v>
      </c>
      <c r="AH48" s="183" t="s">
        <v>87</v>
      </c>
      <c r="AI48" s="183"/>
      <c r="AJ48" s="183"/>
      <c r="AK48" s="183"/>
      <c r="AL48" s="183"/>
      <c r="AM48" s="213" t="str">
        <f>三菜!AA41</f>
        <v>0.0份</v>
      </c>
      <c r="AN48" s="214"/>
      <c r="AO48" s="216" t="s">
        <v>33</v>
      </c>
      <c r="AP48" s="19"/>
    </row>
    <row r="49" spans="1:42" ht="21" x14ac:dyDescent="0.25">
      <c r="A49" s="226"/>
      <c r="B49" s="212" t="s">
        <v>90</v>
      </c>
      <c r="C49" s="183"/>
      <c r="D49" s="183"/>
      <c r="E49" s="183"/>
      <c r="F49" s="183"/>
      <c r="G49" s="213" t="str">
        <f>三菜!AA6</f>
        <v>2.4份</v>
      </c>
      <c r="H49" s="214"/>
      <c r="I49" s="215"/>
      <c r="J49" s="183" t="s">
        <v>89</v>
      </c>
      <c r="K49" s="183"/>
      <c r="L49" s="183"/>
      <c r="M49" s="183"/>
      <c r="N49" s="183"/>
      <c r="O49" s="213" t="str">
        <f>三菜!AA15</f>
        <v>2.9份</v>
      </c>
      <c r="P49" s="214"/>
      <c r="Q49" s="215" t="s">
        <v>33</v>
      </c>
      <c r="R49" s="183" t="s">
        <v>89</v>
      </c>
      <c r="S49" s="183"/>
      <c r="T49" s="183"/>
      <c r="U49" s="183"/>
      <c r="V49" s="183"/>
      <c r="W49" s="213" t="str">
        <f>三菜!AA24</f>
        <v>3.6份</v>
      </c>
      <c r="X49" s="214"/>
      <c r="Y49" s="215" t="s">
        <v>33</v>
      </c>
      <c r="Z49" s="183" t="s">
        <v>89</v>
      </c>
      <c r="AA49" s="183"/>
      <c r="AB49" s="183"/>
      <c r="AC49" s="183"/>
      <c r="AD49" s="183"/>
      <c r="AE49" s="213" t="str">
        <f>三菜!AA33</f>
        <v>2.4份</v>
      </c>
      <c r="AF49" s="214"/>
      <c r="AG49" s="215" t="s">
        <v>33</v>
      </c>
      <c r="AH49" s="183" t="s">
        <v>89</v>
      </c>
      <c r="AI49" s="183"/>
      <c r="AJ49" s="183"/>
      <c r="AK49" s="183"/>
      <c r="AL49" s="183"/>
      <c r="AM49" s="213" t="str">
        <f>三菜!AA42</f>
        <v>1.9份</v>
      </c>
      <c r="AN49" s="214"/>
      <c r="AO49" s="216" t="s">
        <v>33</v>
      </c>
      <c r="AP49" s="19"/>
    </row>
    <row r="50" spans="1:42" ht="21" x14ac:dyDescent="0.25">
      <c r="A50" s="226"/>
      <c r="B50" s="212" t="s">
        <v>73</v>
      </c>
      <c r="C50" s="183"/>
      <c r="D50" s="183"/>
      <c r="E50" s="183"/>
      <c r="F50" s="183"/>
      <c r="G50" s="213" t="str">
        <f>三菜!AA7</f>
        <v>1.7份</v>
      </c>
      <c r="H50" s="214"/>
      <c r="I50" s="215"/>
      <c r="J50" s="183" t="s">
        <v>73</v>
      </c>
      <c r="K50" s="183"/>
      <c r="L50" s="183"/>
      <c r="M50" s="183"/>
      <c r="N50" s="183"/>
      <c r="O50" s="213" t="str">
        <f>三菜!AA16</f>
        <v>1.4份</v>
      </c>
      <c r="P50" s="214"/>
      <c r="Q50" s="215" t="s">
        <v>33</v>
      </c>
      <c r="R50" s="183" t="s">
        <v>73</v>
      </c>
      <c r="S50" s="183"/>
      <c r="T50" s="183"/>
      <c r="U50" s="183"/>
      <c r="V50" s="183"/>
      <c r="W50" s="213" t="str">
        <f>三菜!AA25</f>
        <v>1.7份</v>
      </c>
      <c r="X50" s="214"/>
      <c r="Y50" s="215" t="s">
        <v>33</v>
      </c>
      <c r="Z50" s="183" t="s">
        <v>36</v>
      </c>
      <c r="AA50" s="183"/>
      <c r="AB50" s="183"/>
      <c r="AC50" s="183"/>
      <c r="AD50" s="183"/>
      <c r="AE50" s="213" t="str">
        <f>三菜!AA34</f>
        <v>1.6份</v>
      </c>
      <c r="AF50" s="214"/>
      <c r="AG50" s="215" t="s">
        <v>33</v>
      </c>
      <c r="AH50" s="183" t="s">
        <v>73</v>
      </c>
      <c r="AI50" s="183"/>
      <c r="AJ50" s="183"/>
      <c r="AK50" s="183"/>
      <c r="AL50" s="183"/>
      <c r="AM50" s="213" t="str">
        <f>三菜!AA43</f>
        <v>1.6份</v>
      </c>
      <c r="AN50" s="214"/>
      <c r="AO50" s="216" t="s">
        <v>33</v>
      </c>
      <c r="AP50" s="19"/>
    </row>
    <row r="51" spans="1:42" ht="21" x14ac:dyDescent="0.25">
      <c r="A51" s="226"/>
      <c r="B51" s="212" t="s">
        <v>74</v>
      </c>
      <c r="C51" s="183"/>
      <c r="D51" s="183"/>
      <c r="E51" s="183"/>
      <c r="F51" s="183"/>
      <c r="G51" s="213" t="str">
        <f>三菜!AA8</f>
        <v>0.0份</v>
      </c>
      <c r="H51" s="214"/>
      <c r="I51" s="215"/>
      <c r="J51" s="183" t="s">
        <v>74</v>
      </c>
      <c r="K51" s="183"/>
      <c r="L51" s="183"/>
      <c r="M51" s="183"/>
      <c r="N51" s="183"/>
      <c r="O51" s="213" t="str">
        <f>三菜!AA17</f>
        <v>1.0份</v>
      </c>
      <c r="P51" s="214"/>
      <c r="Q51" s="215" t="s">
        <v>33</v>
      </c>
      <c r="R51" s="183" t="s">
        <v>74</v>
      </c>
      <c r="S51" s="183"/>
      <c r="T51" s="183"/>
      <c r="U51" s="183"/>
      <c r="V51" s="183"/>
      <c r="W51" s="213" t="str">
        <f>三菜!AA26</f>
        <v>0.0份</v>
      </c>
      <c r="X51" s="214"/>
      <c r="Y51" s="215" t="s">
        <v>33</v>
      </c>
      <c r="Z51" s="183" t="s">
        <v>74</v>
      </c>
      <c r="AA51" s="183"/>
      <c r="AB51" s="183"/>
      <c r="AC51" s="183"/>
      <c r="AD51" s="183"/>
      <c r="AE51" s="213" t="str">
        <f>三菜!AA35</f>
        <v>1.0份</v>
      </c>
      <c r="AF51" s="214"/>
      <c r="AG51" s="215" t="s">
        <v>33</v>
      </c>
      <c r="AH51" s="183" t="s">
        <v>74</v>
      </c>
      <c r="AI51" s="183"/>
      <c r="AJ51" s="183"/>
      <c r="AK51" s="183"/>
      <c r="AL51" s="183"/>
      <c r="AM51" s="213" t="str">
        <f>三菜!AA44</f>
        <v>0.0份</v>
      </c>
      <c r="AN51" s="214"/>
      <c r="AO51" s="216" t="s">
        <v>33</v>
      </c>
      <c r="AP51" s="19"/>
    </row>
    <row r="52" spans="1:42" ht="21.75" thickBot="1" x14ac:dyDescent="0.3">
      <c r="A52" s="226"/>
      <c r="B52" s="212" t="s">
        <v>75</v>
      </c>
      <c r="C52" s="183"/>
      <c r="D52" s="183"/>
      <c r="E52" s="183"/>
      <c r="F52" s="183"/>
      <c r="G52" s="213" t="str">
        <f>三菜!AA9</f>
        <v>0.0份</v>
      </c>
      <c r="H52" s="214"/>
      <c r="I52" s="215"/>
      <c r="J52" s="183" t="s">
        <v>75</v>
      </c>
      <c r="K52" s="183"/>
      <c r="L52" s="183"/>
      <c r="M52" s="183"/>
      <c r="N52" s="183"/>
      <c r="O52" s="213" t="str">
        <f>三菜!AA18</f>
        <v>0.0份</v>
      </c>
      <c r="P52" s="214"/>
      <c r="Q52" s="215" t="s">
        <v>33</v>
      </c>
      <c r="R52" s="183" t="s">
        <v>75</v>
      </c>
      <c r="S52" s="183"/>
      <c r="T52" s="183"/>
      <c r="U52" s="183"/>
      <c r="V52" s="183"/>
      <c r="W52" s="213" t="str">
        <f>三菜!AA27</f>
        <v>0.2份</v>
      </c>
      <c r="X52" s="214"/>
      <c r="Y52" s="215" t="s">
        <v>33</v>
      </c>
      <c r="Z52" s="183" t="s">
        <v>75</v>
      </c>
      <c r="AA52" s="183"/>
      <c r="AB52" s="183"/>
      <c r="AC52" s="183"/>
      <c r="AD52" s="183"/>
      <c r="AE52" s="213" t="str">
        <f>三菜!AA36</f>
        <v>0.0份</v>
      </c>
      <c r="AF52" s="214"/>
      <c r="AG52" s="215" t="s">
        <v>33</v>
      </c>
      <c r="AH52" s="183" t="s">
        <v>75</v>
      </c>
      <c r="AI52" s="183"/>
      <c r="AJ52" s="183"/>
      <c r="AK52" s="183"/>
      <c r="AL52" s="183"/>
      <c r="AM52" s="213" t="str">
        <f>三菜!AA45</f>
        <v>0.0份</v>
      </c>
      <c r="AN52" s="214"/>
      <c r="AO52" s="216" t="s">
        <v>33</v>
      </c>
      <c r="AP52" s="19"/>
    </row>
    <row r="53" spans="1:42" ht="21.75" hidden="1" thickBot="1" x14ac:dyDescent="0.3">
      <c r="A53" s="227"/>
      <c r="B53" s="220" t="s">
        <v>76</v>
      </c>
      <c r="C53" s="221"/>
      <c r="D53" s="221"/>
      <c r="E53" s="221"/>
      <c r="F53" s="221"/>
      <c r="G53" s="222">
        <f>三菜!Z12</f>
        <v>586.5</v>
      </c>
      <c r="H53" s="223"/>
      <c r="I53" s="224"/>
      <c r="J53" s="221" t="s">
        <v>76</v>
      </c>
      <c r="K53" s="221"/>
      <c r="L53" s="221"/>
      <c r="M53" s="221"/>
      <c r="N53" s="221"/>
      <c r="O53" s="222">
        <f>三菜!Z21</f>
        <v>620.5</v>
      </c>
      <c r="P53" s="223"/>
      <c r="Q53" s="224" t="s">
        <v>77</v>
      </c>
      <c r="R53" s="221" t="s">
        <v>76</v>
      </c>
      <c r="S53" s="221"/>
      <c r="T53" s="221"/>
      <c r="U53" s="221"/>
      <c r="V53" s="221"/>
      <c r="W53" s="222">
        <f>三菜!Z30</f>
        <v>615.5</v>
      </c>
      <c r="X53" s="223"/>
      <c r="Y53" s="224" t="s">
        <v>77</v>
      </c>
      <c r="Z53" s="221" t="s">
        <v>76</v>
      </c>
      <c r="AA53" s="221"/>
      <c r="AB53" s="221"/>
      <c r="AC53" s="221"/>
      <c r="AD53" s="221"/>
      <c r="AE53" s="222">
        <f>三菜!Z39</f>
        <v>581</v>
      </c>
      <c r="AF53" s="223"/>
      <c r="AG53" s="224" t="s">
        <v>77</v>
      </c>
      <c r="AH53" s="221" t="s">
        <v>76</v>
      </c>
      <c r="AI53" s="221"/>
      <c r="AJ53" s="221"/>
      <c r="AK53" s="221"/>
      <c r="AL53" s="221"/>
      <c r="AM53" s="222">
        <f>三菜!Z48</f>
        <v>574.5</v>
      </c>
      <c r="AN53" s="223"/>
      <c r="AO53" s="228" t="s">
        <v>77</v>
      </c>
      <c r="AP53" s="19"/>
    </row>
    <row r="54" spans="1:42" ht="19.5" x14ac:dyDescent="0.25">
      <c r="A54" s="92" t="s">
        <v>78</v>
      </c>
      <c r="B54" s="116"/>
      <c r="C54" s="116"/>
      <c r="D54" s="116"/>
      <c r="E54" s="116"/>
      <c r="F54" s="116"/>
      <c r="G54" s="117"/>
      <c r="H54" s="118"/>
      <c r="I54" s="119"/>
      <c r="J54" s="116"/>
      <c r="K54" s="116"/>
      <c r="L54" s="116"/>
      <c r="M54" s="116"/>
      <c r="N54" s="116"/>
      <c r="O54" s="116"/>
      <c r="P54" s="119"/>
      <c r="Q54" s="119"/>
      <c r="R54" s="116"/>
      <c r="S54" s="116"/>
      <c r="T54" s="116"/>
      <c r="U54" s="116"/>
      <c r="V54" s="116"/>
      <c r="W54" s="116"/>
      <c r="X54" s="116"/>
      <c r="Y54" s="119"/>
      <c r="Z54" s="116"/>
      <c r="AA54" s="116"/>
      <c r="AB54" s="116"/>
      <c r="AC54" s="116"/>
      <c r="AD54" s="116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</row>
    <row r="55" spans="1:42" ht="32.25" x14ac:dyDescent="0.45">
      <c r="A55" s="219" t="s">
        <v>79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42" ht="33.75" customHeight="1" x14ac:dyDescent="0.25">
      <c r="A56" s="16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7" zoomScale="50" zoomScaleNormal="50" workbookViewId="0">
      <selection activeCell="AL39" sqref="AL39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29" t="str">
        <f>三菜!B1</f>
        <v>1001 南投縣南投市漳興國小 114學年度第2學期第4週午餐菜單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30" t="str">
        <f>三菜!H49</f>
        <v>承富實業股份有限公司 電話：04-8831965 傳真：04-8832612</v>
      </c>
      <c r="Z1" s="230"/>
      <c r="AA1" s="230"/>
      <c r="AB1" s="230"/>
      <c r="AC1" s="230"/>
      <c r="AD1" s="230"/>
      <c r="AE1" s="230"/>
    </row>
    <row r="2" spans="1:32" ht="21" customHeight="1" x14ac:dyDescent="0.25">
      <c r="A2" s="231" t="s">
        <v>27</v>
      </c>
      <c r="B2" s="75"/>
      <c r="C2" s="77">
        <f>三菜!B4</f>
        <v>3</v>
      </c>
      <c r="D2" s="76" t="s">
        <v>2</v>
      </c>
      <c r="E2" s="76">
        <f>三菜!B6</f>
        <v>2</v>
      </c>
      <c r="F2" s="76" t="s">
        <v>3</v>
      </c>
      <c r="G2" s="78" t="str">
        <f>三菜!B8</f>
        <v>星期一</v>
      </c>
      <c r="H2" s="75"/>
      <c r="I2" s="77">
        <f>三菜!B13</f>
        <v>3</v>
      </c>
      <c r="J2" s="76" t="s">
        <v>2</v>
      </c>
      <c r="K2" s="76">
        <f>三菜!B15</f>
        <v>3</v>
      </c>
      <c r="L2" s="76" t="s">
        <v>3</v>
      </c>
      <c r="M2" s="78" t="str">
        <f>三菜!B17</f>
        <v>星期二</v>
      </c>
      <c r="N2" s="79"/>
      <c r="O2" s="77">
        <f>三菜!B22</f>
        <v>3</v>
      </c>
      <c r="P2" s="76" t="s">
        <v>2</v>
      </c>
      <c r="Q2" s="76">
        <f>三菜!B24</f>
        <v>4</v>
      </c>
      <c r="R2" s="76" t="s">
        <v>3</v>
      </c>
      <c r="S2" s="78" t="str">
        <f>三菜!B26</f>
        <v>星期三</v>
      </c>
      <c r="T2" s="79"/>
      <c r="U2" s="77">
        <f>三菜!B31</f>
        <v>3</v>
      </c>
      <c r="V2" s="76" t="s">
        <v>2</v>
      </c>
      <c r="W2" s="76">
        <f>三菜!B33</f>
        <v>5</v>
      </c>
      <c r="X2" s="76" t="s">
        <v>3</v>
      </c>
      <c r="Y2" s="78" t="str">
        <f>三菜!B35</f>
        <v>星期四</v>
      </c>
      <c r="Z2" s="79"/>
      <c r="AA2" s="77">
        <f>三菜!B40</f>
        <v>3</v>
      </c>
      <c r="AB2" s="76" t="s">
        <v>2</v>
      </c>
      <c r="AC2" s="76">
        <f>三菜!B42</f>
        <v>6</v>
      </c>
      <c r="AD2" s="76" t="s">
        <v>3</v>
      </c>
      <c r="AE2" s="98" t="str">
        <f>三菜!B44</f>
        <v>星期五</v>
      </c>
      <c r="AF2" s="80"/>
    </row>
    <row r="3" spans="1:32" ht="21" x14ac:dyDescent="0.25">
      <c r="A3" s="232"/>
      <c r="B3" s="81" t="s">
        <v>18</v>
      </c>
      <c r="C3" s="163">
        <f>三菜!B12</f>
        <v>399</v>
      </c>
      <c r="D3" s="163"/>
      <c r="E3" s="163"/>
      <c r="F3" s="163"/>
      <c r="G3" s="163"/>
      <c r="H3" s="81" t="s">
        <v>18</v>
      </c>
      <c r="I3" s="163">
        <f>三菜!B21</f>
        <v>399</v>
      </c>
      <c r="J3" s="163"/>
      <c r="K3" s="163"/>
      <c r="L3" s="163"/>
      <c r="M3" s="163"/>
      <c r="N3" s="81" t="s">
        <v>18</v>
      </c>
      <c r="O3" s="163">
        <f>三菜!B30</f>
        <v>399</v>
      </c>
      <c r="P3" s="163"/>
      <c r="Q3" s="163"/>
      <c r="R3" s="163"/>
      <c r="S3" s="163"/>
      <c r="T3" s="81" t="s">
        <v>18</v>
      </c>
      <c r="U3" s="163">
        <f>三菜!B39</f>
        <v>399</v>
      </c>
      <c r="V3" s="163"/>
      <c r="W3" s="163"/>
      <c r="X3" s="163"/>
      <c r="Y3" s="163"/>
      <c r="Z3" s="81" t="s">
        <v>18</v>
      </c>
      <c r="AA3" s="163">
        <f>三菜!B48</f>
        <v>399</v>
      </c>
      <c r="AB3" s="163"/>
      <c r="AC3" s="163"/>
      <c r="AD3" s="163"/>
      <c r="AE3" s="233"/>
      <c r="AF3" s="80"/>
    </row>
    <row r="4" spans="1:32" ht="21" x14ac:dyDescent="0.25">
      <c r="A4" s="232"/>
      <c r="B4" s="81" t="s">
        <v>28</v>
      </c>
      <c r="C4" s="165" t="str">
        <f>三菜!D4</f>
        <v>白米飯(先送)</v>
      </c>
      <c r="D4" s="165"/>
      <c r="E4" s="165"/>
      <c r="F4" s="165"/>
      <c r="G4" s="165"/>
      <c r="H4" s="81" t="s">
        <v>28</v>
      </c>
      <c r="I4" s="167" t="str">
        <f>三菜!D13</f>
        <v>燕麥飯</v>
      </c>
      <c r="J4" s="167"/>
      <c r="K4" s="167"/>
      <c r="L4" s="167"/>
      <c r="M4" s="167"/>
      <c r="N4" s="81" t="s">
        <v>28</v>
      </c>
      <c r="O4" s="165" t="str">
        <f>三菜!D22</f>
        <v>白油麵(77K南)</v>
      </c>
      <c r="P4" s="165"/>
      <c r="Q4" s="165"/>
      <c r="R4" s="165"/>
      <c r="S4" s="165"/>
      <c r="T4" s="81" t="s">
        <v>28</v>
      </c>
      <c r="U4" s="165" t="str">
        <f>三菜!D31</f>
        <v>紅藜飯</v>
      </c>
      <c r="V4" s="165"/>
      <c r="W4" s="165"/>
      <c r="X4" s="165"/>
      <c r="Y4" s="165"/>
      <c r="Z4" s="81" t="s">
        <v>28</v>
      </c>
      <c r="AA4" s="165" t="str">
        <f>三菜!D40</f>
        <v>白米飯</v>
      </c>
      <c r="AB4" s="165"/>
      <c r="AC4" s="165"/>
      <c r="AD4" s="165"/>
      <c r="AE4" s="234"/>
      <c r="AF4" s="80"/>
    </row>
    <row r="5" spans="1:32" ht="21" x14ac:dyDescent="0.25">
      <c r="A5" s="232"/>
      <c r="B5" s="81" t="s">
        <v>29</v>
      </c>
      <c r="C5" s="183" t="s">
        <v>30</v>
      </c>
      <c r="D5" s="184"/>
      <c r="E5" s="184"/>
      <c r="F5" s="184"/>
      <c r="G5" s="82" t="s">
        <v>31</v>
      </c>
      <c r="H5" s="81" t="s">
        <v>29</v>
      </c>
      <c r="I5" s="183" t="s">
        <v>30</v>
      </c>
      <c r="J5" s="184"/>
      <c r="K5" s="184"/>
      <c r="L5" s="184"/>
      <c r="M5" s="82" t="s">
        <v>31</v>
      </c>
      <c r="N5" s="81" t="s">
        <v>29</v>
      </c>
      <c r="O5" s="183" t="s">
        <v>30</v>
      </c>
      <c r="P5" s="184"/>
      <c r="Q5" s="184"/>
      <c r="R5" s="184"/>
      <c r="S5" s="82" t="s">
        <v>31</v>
      </c>
      <c r="T5" s="81" t="s">
        <v>29</v>
      </c>
      <c r="U5" s="183" t="s">
        <v>30</v>
      </c>
      <c r="V5" s="184"/>
      <c r="W5" s="184"/>
      <c r="X5" s="184"/>
      <c r="Y5" s="82" t="s">
        <v>31</v>
      </c>
      <c r="Z5" s="81" t="s">
        <v>29</v>
      </c>
      <c r="AA5" s="183" t="s">
        <v>30</v>
      </c>
      <c r="AB5" s="184"/>
      <c r="AC5" s="184"/>
      <c r="AD5" s="184"/>
      <c r="AE5" s="99" t="s">
        <v>31</v>
      </c>
      <c r="AF5" s="80"/>
    </row>
    <row r="6" spans="1:32" ht="21" customHeight="1" x14ac:dyDescent="0.25">
      <c r="A6" s="235" t="s">
        <v>19</v>
      </c>
      <c r="B6" s="236" t="str">
        <f>三菜!E4</f>
        <v>蘿蔔燉滷肉</v>
      </c>
      <c r="C6" s="174" t="str">
        <f>三菜!E5</f>
        <v>溫體肉丁(忠華)(臺灣)</v>
      </c>
      <c r="D6" s="175"/>
      <c r="E6" s="175"/>
      <c r="F6" s="175"/>
      <c r="G6" s="83">
        <f>三菜!F5</f>
        <v>60.15</v>
      </c>
      <c r="H6" s="236" t="str">
        <f>三菜!E13</f>
        <v>泰式打拋雞</v>
      </c>
      <c r="I6" s="176" t="str">
        <f>三菜!E14</f>
        <v>上雞胸丁(QR)</v>
      </c>
      <c r="J6" s="177"/>
      <c r="K6" s="177"/>
      <c r="L6" s="178"/>
      <c r="M6" s="83">
        <f>三菜!F14</f>
        <v>75.19</v>
      </c>
      <c r="N6" s="236" t="str">
        <f>三菜!E22</f>
        <v>蕃茄肉醬乾拌麵</v>
      </c>
      <c r="O6" s="176" t="str">
        <f>三菜!E23</f>
        <v>溫體絞肉(忠華)</v>
      </c>
      <c r="P6" s="177"/>
      <c r="Q6" s="177"/>
      <c r="R6" s="178"/>
      <c r="S6" s="83">
        <f>三菜!F23</f>
        <v>40.1</v>
      </c>
      <c r="T6" s="236" t="str">
        <f>三菜!E31</f>
        <v>香酥肉魚</v>
      </c>
      <c r="U6" s="176" t="str">
        <f>三菜!E32</f>
        <v>肉魚(CAS)</v>
      </c>
      <c r="V6" s="177"/>
      <c r="W6" s="177"/>
      <c r="X6" s="178"/>
      <c r="Y6" s="83">
        <f>三菜!F32</f>
        <v>81.2</v>
      </c>
      <c r="Z6" s="236" t="str">
        <f>三菜!E40</f>
        <v>燉豬肋排骨</v>
      </c>
      <c r="AA6" s="176" t="str">
        <f>三菜!E41</f>
        <v>溫體肉丁(忠華)(臺灣)</v>
      </c>
      <c r="AB6" s="177"/>
      <c r="AC6" s="177"/>
      <c r="AD6" s="178"/>
      <c r="AE6" s="100">
        <f>三菜!F41</f>
        <v>40.1</v>
      </c>
      <c r="AF6" s="80"/>
    </row>
    <row r="7" spans="1:32" ht="21" x14ac:dyDescent="0.25">
      <c r="A7" s="232"/>
      <c r="B7" s="237"/>
      <c r="C7" s="174" t="str">
        <f>三菜!E6</f>
        <v>菜頭(切大丁)</v>
      </c>
      <c r="D7" s="175"/>
      <c r="E7" s="175"/>
      <c r="F7" s="175"/>
      <c r="G7" s="83">
        <f>三菜!F6</f>
        <v>30.08</v>
      </c>
      <c r="H7" s="237"/>
      <c r="I7" s="176" t="str">
        <f>三菜!E15</f>
        <v>小黃瓜(切大丁)</v>
      </c>
      <c r="J7" s="177"/>
      <c r="K7" s="177"/>
      <c r="L7" s="178"/>
      <c r="M7" s="83">
        <f>三菜!F15</f>
        <v>20.05</v>
      </c>
      <c r="N7" s="237"/>
      <c r="O7" s="176" t="str">
        <f>三菜!E24</f>
        <v>洋蔥(切小丁)</v>
      </c>
      <c r="P7" s="177"/>
      <c r="Q7" s="177"/>
      <c r="R7" s="178"/>
      <c r="S7" s="83">
        <f>三菜!F24</f>
        <v>20.05</v>
      </c>
      <c r="T7" s="237"/>
      <c r="U7" s="176" t="str">
        <f>三菜!E33</f>
        <v>肉魚(CAS)備品</v>
      </c>
      <c r="V7" s="177"/>
      <c r="W7" s="177"/>
      <c r="X7" s="178"/>
      <c r="Y7" s="83">
        <f>三菜!F33</f>
        <v>3.01</v>
      </c>
      <c r="Z7" s="237"/>
      <c r="AA7" s="176" t="str">
        <f>三菜!E42</f>
        <v>小排骨(肉)忠華</v>
      </c>
      <c r="AB7" s="177"/>
      <c r="AC7" s="177"/>
      <c r="AD7" s="178"/>
      <c r="AE7" s="100">
        <f>三菜!F42</f>
        <v>30.08</v>
      </c>
      <c r="AF7" s="80"/>
    </row>
    <row r="8" spans="1:32" ht="21" x14ac:dyDescent="0.25">
      <c r="A8" s="232"/>
      <c r="B8" s="237"/>
      <c r="C8" s="174" t="str">
        <f>三菜!E7</f>
        <v>紅蘿蔔(切中丁)</v>
      </c>
      <c r="D8" s="175"/>
      <c r="E8" s="175"/>
      <c r="F8" s="175"/>
      <c r="G8" s="83">
        <f>三菜!F7</f>
        <v>5.01</v>
      </c>
      <c r="H8" s="237"/>
      <c r="I8" s="176" t="str">
        <f>三菜!E16</f>
        <v>泰式酸辣醬(900g)</v>
      </c>
      <c r="J8" s="177"/>
      <c r="K8" s="177"/>
      <c r="L8" s="178"/>
      <c r="M8" s="83">
        <f>三菜!F16</f>
        <v>9.02</v>
      </c>
      <c r="N8" s="237"/>
      <c r="O8" s="176" t="str">
        <f>三菜!E25</f>
        <v>杏鮑菇頭(切小丁)</v>
      </c>
      <c r="P8" s="177"/>
      <c r="Q8" s="177"/>
      <c r="R8" s="178"/>
      <c r="S8" s="83">
        <f>三菜!F25</f>
        <v>10.029999999999999</v>
      </c>
      <c r="T8" s="237"/>
      <c r="U8" s="176" t="str">
        <f>三菜!E34</f>
        <v>全素魚排(非基改)</v>
      </c>
      <c r="V8" s="177"/>
      <c r="W8" s="177"/>
      <c r="X8" s="178"/>
      <c r="Y8" s="83">
        <f>三菜!F34</f>
        <v>0.63</v>
      </c>
      <c r="Z8" s="237"/>
      <c r="AA8" s="176" t="str">
        <f>三菜!E43</f>
        <v>芋頭(切大丁)</v>
      </c>
      <c r="AB8" s="177"/>
      <c r="AC8" s="177"/>
      <c r="AD8" s="178"/>
      <c r="AE8" s="100">
        <f>三菜!F43</f>
        <v>30.08</v>
      </c>
      <c r="AF8" s="80"/>
    </row>
    <row r="9" spans="1:32" ht="21" x14ac:dyDescent="0.25">
      <c r="A9" s="232"/>
      <c r="B9" s="237"/>
      <c r="C9" s="174" t="str">
        <f>三菜!E8</f>
        <v>蒜仁(0.6K/包)</v>
      </c>
      <c r="D9" s="175"/>
      <c r="E9" s="175"/>
      <c r="F9" s="175"/>
      <c r="G9" s="83">
        <f>三菜!F8</f>
        <v>1.5</v>
      </c>
      <c r="H9" s="237"/>
      <c r="I9" s="176" t="str">
        <f>三菜!E17</f>
        <v>洋蔥(切大丁)</v>
      </c>
      <c r="J9" s="177"/>
      <c r="K9" s="177"/>
      <c r="L9" s="178"/>
      <c r="M9" s="83">
        <f>三菜!F17</f>
        <v>10.029999999999999</v>
      </c>
      <c r="N9" s="237"/>
      <c r="O9" s="176" t="str">
        <f>三菜!E26</f>
        <v>紅蘿蔔(切小丁)</v>
      </c>
      <c r="P9" s="177"/>
      <c r="Q9" s="177"/>
      <c r="R9" s="178"/>
      <c r="S9" s="83">
        <f>三菜!F26</f>
        <v>10.029999999999999</v>
      </c>
      <c r="T9" s="237"/>
      <c r="U9" s="176" t="str">
        <f>三菜!E35</f>
        <v>蒜仁(0.6K/包)</v>
      </c>
      <c r="V9" s="177"/>
      <c r="W9" s="177"/>
      <c r="X9" s="178"/>
      <c r="Y9" s="83">
        <f>三菜!F35</f>
        <v>1.5</v>
      </c>
      <c r="Z9" s="237"/>
      <c r="AA9" s="176" t="str">
        <f>三菜!E44</f>
        <v>紅蘿蔔(切中丁)</v>
      </c>
      <c r="AB9" s="177"/>
      <c r="AC9" s="177"/>
      <c r="AD9" s="178"/>
      <c r="AE9" s="100">
        <f>三菜!F44</f>
        <v>5.01</v>
      </c>
      <c r="AF9" s="80"/>
    </row>
    <row r="10" spans="1:32" ht="21" x14ac:dyDescent="0.25">
      <c r="A10" s="232"/>
      <c r="B10" s="237"/>
      <c r="C10" s="174" t="str">
        <f>三菜!E9</f>
        <v>蔥(0.5K/把)</v>
      </c>
      <c r="D10" s="175"/>
      <c r="E10" s="175"/>
      <c r="F10" s="175"/>
      <c r="G10" s="83">
        <f>三菜!F9</f>
        <v>1.25</v>
      </c>
      <c r="H10" s="237"/>
      <c r="I10" s="176" t="str">
        <f>三菜!E18</f>
        <v>薑片(0.3K)</v>
      </c>
      <c r="J10" s="177"/>
      <c r="K10" s="177"/>
      <c r="L10" s="178"/>
      <c r="M10" s="83">
        <f>三菜!F18</f>
        <v>0.75</v>
      </c>
      <c r="N10" s="237"/>
      <c r="O10" s="176" t="str">
        <f>三菜!E27</f>
        <v>蕃茄丁罐頭(2.5K/罐)</v>
      </c>
      <c r="P10" s="177"/>
      <c r="Q10" s="177"/>
      <c r="R10" s="178"/>
      <c r="S10" s="83">
        <f>三菜!F27</f>
        <v>12.53</v>
      </c>
      <c r="T10" s="237"/>
      <c r="U10" s="176" t="str">
        <f>三菜!E36</f>
        <v>蔥(0.5K/把)</v>
      </c>
      <c r="V10" s="177"/>
      <c r="W10" s="177"/>
      <c r="X10" s="178"/>
      <c r="Y10" s="83">
        <f>三菜!F36</f>
        <v>1.25</v>
      </c>
      <c r="Z10" s="237"/>
      <c r="AA10" s="176" t="str">
        <f>三菜!E45</f>
        <v>薑片(0.3K)</v>
      </c>
      <c r="AB10" s="177"/>
      <c r="AC10" s="177"/>
      <c r="AD10" s="178"/>
      <c r="AE10" s="100">
        <f>三菜!F45</f>
        <v>0.75</v>
      </c>
      <c r="AF10" s="80"/>
    </row>
    <row r="11" spans="1:32" ht="21" x14ac:dyDescent="0.25">
      <c r="A11" s="232"/>
      <c r="B11" s="237"/>
      <c r="C11" s="174" t="str">
        <f>三菜!E10</f>
        <v>凍豆腐(中丁)非基改榮洲</v>
      </c>
      <c r="D11" s="175"/>
      <c r="E11" s="175"/>
      <c r="F11" s="175"/>
      <c r="G11" s="83">
        <f>三菜!F10</f>
        <v>0.25</v>
      </c>
      <c r="H11" s="237"/>
      <c r="I11" s="176" t="str">
        <f>三菜!E19</f>
        <v>蔥(0.5K/把)</v>
      </c>
      <c r="J11" s="177"/>
      <c r="K11" s="177"/>
      <c r="L11" s="178"/>
      <c r="M11" s="83">
        <f>三菜!F19</f>
        <v>0.63</v>
      </c>
      <c r="N11" s="237"/>
      <c r="O11" s="176" t="str">
        <f>三菜!E28</f>
        <v>蒜仁(0.6K/包)</v>
      </c>
      <c r="P11" s="177"/>
      <c r="Q11" s="177"/>
      <c r="R11" s="178"/>
      <c r="S11" s="83">
        <f>三菜!F28</f>
        <v>1.5</v>
      </c>
      <c r="T11" s="237"/>
      <c r="U11" s="176">
        <f>三菜!E37</f>
        <v>0</v>
      </c>
      <c r="V11" s="177"/>
      <c r="W11" s="177"/>
      <c r="X11" s="178"/>
      <c r="Y11" s="83">
        <f>三菜!F37</f>
        <v>0</v>
      </c>
      <c r="Z11" s="237"/>
      <c r="AA11" s="176" t="str">
        <f>三菜!E46</f>
        <v>蔥(0.5K/把)</v>
      </c>
      <c r="AB11" s="177"/>
      <c r="AC11" s="177"/>
      <c r="AD11" s="178"/>
      <c r="AE11" s="100">
        <f>三菜!F46</f>
        <v>0.63</v>
      </c>
      <c r="AF11" s="80"/>
    </row>
    <row r="12" spans="1:32" ht="21" x14ac:dyDescent="0.25">
      <c r="A12" s="232"/>
      <c r="B12" s="237"/>
      <c r="C12" s="174">
        <f>三菜!E11</f>
        <v>0</v>
      </c>
      <c r="D12" s="175"/>
      <c r="E12" s="175"/>
      <c r="F12" s="175"/>
      <c r="G12" s="83">
        <f>三菜!F11</f>
        <v>0</v>
      </c>
      <c r="H12" s="237"/>
      <c r="I12" s="176" t="str">
        <f>三菜!E20</f>
        <v>九層塔</v>
      </c>
      <c r="J12" s="177"/>
      <c r="K12" s="177"/>
      <c r="L12" s="178"/>
      <c r="M12" s="83">
        <f>三菜!F20</f>
        <v>0.75</v>
      </c>
      <c r="N12" s="237"/>
      <c r="O12" s="176" t="str">
        <f>三菜!E29</f>
        <v>蔥(0.5K/把)</v>
      </c>
      <c r="P12" s="177"/>
      <c r="Q12" s="177"/>
      <c r="R12" s="178"/>
      <c r="S12" s="83">
        <f>三菜!F29</f>
        <v>1.25</v>
      </c>
      <c r="T12" s="237"/>
      <c r="U12" s="176">
        <f>三菜!E38</f>
        <v>0</v>
      </c>
      <c r="V12" s="177"/>
      <c r="W12" s="177"/>
      <c r="X12" s="178"/>
      <c r="Y12" s="83">
        <f>三菜!F38</f>
        <v>0</v>
      </c>
      <c r="Z12" s="237"/>
      <c r="AA12" s="176" t="str">
        <f>三菜!E47</f>
        <v>素排骨酥(溼)</v>
      </c>
      <c r="AB12" s="177"/>
      <c r="AC12" s="177"/>
      <c r="AD12" s="178"/>
      <c r="AE12" s="100">
        <f>三菜!F47</f>
        <v>0.25</v>
      </c>
      <c r="AF12" s="80"/>
    </row>
    <row r="13" spans="1:32" ht="21" x14ac:dyDescent="0.25">
      <c r="A13" s="232"/>
      <c r="B13" s="238"/>
      <c r="C13" s="174">
        <f>三菜!E12</f>
        <v>0</v>
      </c>
      <c r="D13" s="175"/>
      <c r="E13" s="175"/>
      <c r="F13" s="175"/>
      <c r="G13" s="83">
        <f>三菜!F12</f>
        <v>0</v>
      </c>
      <c r="H13" s="238"/>
      <c r="I13" s="176" t="str">
        <f>三菜!E21</f>
        <v>白精靈菇(QR)(0.25)0.1公斤,非基改炸豆包切四丁榮洲(0.25)0.1公斤</v>
      </c>
      <c r="J13" s="177"/>
      <c r="K13" s="177"/>
      <c r="L13" s="178"/>
      <c r="M13" s="83">
        <f>三菜!F21</f>
        <v>0</v>
      </c>
      <c r="N13" s="238"/>
      <c r="O13" s="176" t="e">
        <f>IF(三菜!E30="","",(LEFT(三菜!E30,FIND(" ",三菜!E30))))</f>
        <v>#VALUE!</v>
      </c>
      <c r="P13" s="177"/>
      <c r="Q13" s="177"/>
      <c r="R13" s="178"/>
      <c r="S13" s="83">
        <f>三菜!F30</f>
        <v>0</v>
      </c>
      <c r="T13" s="238"/>
      <c r="U13" s="176">
        <f>三菜!E39</f>
        <v>0</v>
      </c>
      <c r="V13" s="177"/>
      <c r="W13" s="177"/>
      <c r="X13" s="178"/>
      <c r="Y13" s="83">
        <f>三菜!F39</f>
        <v>0</v>
      </c>
      <c r="Z13" s="238"/>
      <c r="AA13" s="176">
        <f>三菜!E48</f>
        <v>0</v>
      </c>
      <c r="AB13" s="177"/>
      <c r="AC13" s="177"/>
      <c r="AD13" s="178"/>
      <c r="AE13" s="100">
        <f>三菜!F48</f>
        <v>0</v>
      </c>
      <c r="AF13" s="80"/>
    </row>
    <row r="14" spans="1:32" ht="21" customHeight="1" x14ac:dyDescent="0.25">
      <c r="A14" s="235" t="s">
        <v>22</v>
      </c>
      <c r="B14" s="236" t="str">
        <f>三菜!I4</f>
        <v>醬炒寧波年糕</v>
      </c>
      <c r="C14" s="174" t="str">
        <f>三菜!I5</f>
        <v>高麗菜(切實重)</v>
      </c>
      <c r="D14" s="175"/>
      <c r="E14" s="175"/>
      <c r="F14" s="175"/>
      <c r="G14" s="83">
        <f>三菜!J5</f>
        <v>50.13</v>
      </c>
      <c r="H14" s="236" t="str">
        <f>三菜!I13</f>
        <v>滑嫩蒸蛋</v>
      </c>
      <c r="I14" s="176" t="str">
        <f>三菜!I14</f>
        <v>蛋</v>
      </c>
      <c r="J14" s="177"/>
      <c r="K14" s="177"/>
      <c r="L14" s="178"/>
      <c r="M14" s="83">
        <f>三菜!J14</f>
        <v>50.13</v>
      </c>
      <c r="N14" s="236" t="str">
        <f>三菜!I22</f>
        <v>麥克雞塊(*2)</v>
      </c>
      <c r="O14" s="176" t="str">
        <f>三菜!I23</f>
        <v>麥克雞塊(CAS)(Ｋ)</v>
      </c>
      <c r="P14" s="177"/>
      <c r="Q14" s="177"/>
      <c r="R14" s="178"/>
      <c r="S14" s="83">
        <f>三菜!J23</f>
        <v>60.15</v>
      </c>
      <c r="T14" s="236" t="str">
        <f>三菜!I31</f>
        <v>洋蔥炒肉絲</v>
      </c>
      <c r="U14" s="176" t="str">
        <f>三菜!I32</f>
        <v>洋蔥(切絲)</v>
      </c>
      <c r="V14" s="177"/>
      <c r="W14" s="177"/>
      <c r="X14" s="178"/>
      <c r="Y14" s="83">
        <f>三菜!J32</f>
        <v>30.08</v>
      </c>
      <c r="Z14" s="236" t="str">
        <f>三菜!I40</f>
        <v>白菜滷</v>
      </c>
      <c r="AA14" s="176" t="str">
        <f>三菜!I41</f>
        <v>大白菜(切實重)</v>
      </c>
      <c r="AB14" s="177"/>
      <c r="AC14" s="177"/>
      <c r="AD14" s="178"/>
      <c r="AE14" s="100">
        <f>三菜!J41</f>
        <v>70.180000000000007</v>
      </c>
      <c r="AF14" s="80"/>
    </row>
    <row r="15" spans="1:32" ht="21" x14ac:dyDescent="0.25">
      <c r="A15" s="232"/>
      <c r="B15" s="237"/>
      <c r="C15" s="174" t="str">
        <f>三菜!I6</f>
        <v>寧波年糕片(430g-包)</v>
      </c>
      <c r="D15" s="175"/>
      <c r="E15" s="175"/>
      <c r="F15" s="175"/>
      <c r="G15" s="83">
        <f>三菜!J6</f>
        <v>16.54</v>
      </c>
      <c r="H15" s="237"/>
      <c r="I15" s="176" t="str">
        <f>三菜!I15</f>
        <v>玻璃紙</v>
      </c>
      <c r="J15" s="177"/>
      <c r="K15" s="177"/>
      <c r="L15" s="178"/>
      <c r="M15" s="83">
        <f>三菜!J15</f>
        <v>0.4</v>
      </c>
      <c r="N15" s="237"/>
      <c r="O15" s="176" t="str">
        <f>三菜!I24</f>
        <v>素雞塊(全素)(pc)</v>
      </c>
      <c r="P15" s="177"/>
      <c r="Q15" s="177"/>
      <c r="R15" s="178"/>
      <c r="S15" s="83">
        <f>三菜!J24</f>
        <v>0.5</v>
      </c>
      <c r="T15" s="237"/>
      <c r="U15" s="176" t="str">
        <f>三菜!I33</f>
        <v>溫體肉絲(忠華)</v>
      </c>
      <c r="V15" s="177"/>
      <c r="W15" s="177"/>
      <c r="X15" s="178"/>
      <c r="Y15" s="83">
        <f>三菜!J33</f>
        <v>30.08</v>
      </c>
      <c r="Z15" s="237"/>
      <c r="AA15" s="176" t="str">
        <f>三菜!I42</f>
        <v>金針菇(QR)</v>
      </c>
      <c r="AB15" s="177"/>
      <c r="AC15" s="177"/>
      <c r="AD15" s="178"/>
      <c r="AE15" s="100">
        <f>三菜!J42</f>
        <v>10.029999999999999</v>
      </c>
      <c r="AF15" s="80"/>
    </row>
    <row r="16" spans="1:32" ht="21" x14ac:dyDescent="0.25">
      <c r="A16" s="232"/>
      <c r="B16" s="237"/>
      <c r="C16" s="174" t="str">
        <f>三菜!I7</f>
        <v>溫體肉片(小)忠華</v>
      </c>
      <c r="D16" s="175"/>
      <c r="E16" s="175"/>
      <c r="F16" s="175"/>
      <c r="G16" s="83">
        <f>三菜!J7</f>
        <v>10.029999999999999</v>
      </c>
      <c r="H16" s="237"/>
      <c r="I16" s="176" t="str">
        <f>三菜!I16</f>
        <v>油蔥酥(小-300g)</v>
      </c>
      <c r="J16" s="177"/>
      <c r="K16" s="177"/>
      <c r="L16" s="178"/>
      <c r="M16" s="83">
        <f>三菜!J16</f>
        <v>0.75</v>
      </c>
      <c r="N16" s="237"/>
      <c r="O16" s="176">
        <f>三菜!I25</f>
        <v>0</v>
      </c>
      <c r="P16" s="177"/>
      <c r="Q16" s="177"/>
      <c r="R16" s="178"/>
      <c r="S16" s="83">
        <f>三菜!J25</f>
        <v>0</v>
      </c>
      <c r="T16" s="237"/>
      <c r="U16" s="176" t="str">
        <f>三菜!I34</f>
        <v>豆芽菜</v>
      </c>
      <c r="V16" s="177"/>
      <c r="W16" s="177"/>
      <c r="X16" s="178"/>
      <c r="Y16" s="83">
        <f>三菜!J34</f>
        <v>20.05</v>
      </c>
      <c r="Z16" s="237"/>
      <c r="AA16" s="176" t="str">
        <f>三菜!I43</f>
        <v>溫體肉絲(忠華)</v>
      </c>
      <c r="AB16" s="177"/>
      <c r="AC16" s="177"/>
      <c r="AD16" s="178"/>
      <c r="AE16" s="100">
        <f>三菜!J43</f>
        <v>5.01</v>
      </c>
      <c r="AF16" s="80"/>
    </row>
    <row r="17" spans="1:32" ht="21" x14ac:dyDescent="0.25">
      <c r="A17" s="232"/>
      <c r="B17" s="237"/>
      <c r="C17" s="174" t="str">
        <f>三菜!I8</f>
        <v>白精靈菇(QR)</v>
      </c>
      <c r="D17" s="175"/>
      <c r="E17" s="175"/>
      <c r="F17" s="175"/>
      <c r="G17" s="83">
        <f>三菜!J8</f>
        <v>5.01</v>
      </c>
      <c r="H17" s="237"/>
      <c r="I17" s="176">
        <f>三菜!I17</f>
        <v>0</v>
      </c>
      <c r="J17" s="177"/>
      <c r="K17" s="177"/>
      <c r="L17" s="178"/>
      <c r="M17" s="83">
        <f>三菜!J17</f>
        <v>0</v>
      </c>
      <c r="N17" s="237"/>
      <c r="O17" s="176">
        <f>三菜!I26</f>
        <v>0</v>
      </c>
      <c r="P17" s="177"/>
      <c r="Q17" s="177"/>
      <c r="R17" s="178"/>
      <c r="S17" s="83">
        <f>三菜!J26</f>
        <v>0</v>
      </c>
      <c r="T17" s="237"/>
      <c r="U17" s="176" t="str">
        <f>三菜!I35</f>
        <v>紅蘿蔔(切絲)</v>
      </c>
      <c r="V17" s="177"/>
      <c r="W17" s="177"/>
      <c r="X17" s="178"/>
      <c r="Y17" s="83">
        <f>三菜!J35</f>
        <v>5.01</v>
      </c>
      <c r="Z17" s="237"/>
      <c r="AA17" s="176" t="str">
        <f>三菜!I44</f>
        <v>紅蘿蔔(切絲)</v>
      </c>
      <c r="AB17" s="177"/>
      <c r="AC17" s="177"/>
      <c r="AD17" s="178"/>
      <c r="AE17" s="100">
        <f>三菜!J44</f>
        <v>5.01</v>
      </c>
      <c r="AF17" s="84"/>
    </row>
    <row r="18" spans="1:32" ht="21" x14ac:dyDescent="0.25">
      <c r="A18" s="232"/>
      <c r="B18" s="237"/>
      <c r="C18" s="174" t="str">
        <f>三菜!I9</f>
        <v>紅蘿蔔(切絲)</v>
      </c>
      <c r="D18" s="175"/>
      <c r="E18" s="175"/>
      <c r="F18" s="175"/>
      <c r="G18" s="83">
        <f>三菜!J9</f>
        <v>5.01</v>
      </c>
      <c r="H18" s="237"/>
      <c r="I18" s="176">
        <f>三菜!I18</f>
        <v>0</v>
      </c>
      <c r="J18" s="177"/>
      <c r="K18" s="177"/>
      <c r="L18" s="178"/>
      <c r="M18" s="83">
        <f>三菜!J18</f>
        <v>0</v>
      </c>
      <c r="N18" s="237"/>
      <c r="O18" s="176">
        <f>三菜!I27</f>
        <v>0</v>
      </c>
      <c r="P18" s="177"/>
      <c r="Q18" s="177"/>
      <c r="R18" s="178"/>
      <c r="S18" s="83">
        <f>三菜!J27</f>
        <v>0</v>
      </c>
      <c r="T18" s="237"/>
      <c r="U18" s="176" t="str">
        <f>三菜!I36</f>
        <v>碎蒜(0.3K/包)</v>
      </c>
      <c r="V18" s="177"/>
      <c r="W18" s="177"/>
      <c r="X18" s="178"/>
      <c r="Y18" s="83">
        <f>三菜!J36</f>
        <v>0.75</v>
      </c>
      <c r="Z18" s="237"/>
      <c r="AA18" s="176" t="str">
        <f>三菜!I45</f>
        <v>木耳(切絲)</v>
      </c>
      <c r="AB18" s="177"/>
      <c r="AC18" s="177"/>
      <c r="AD18" s="178"/>
      <c r="AE18" s="100">
        <f>三菜!J45</f>
        <v>2.5099999999999998</v>
      </c>
      <c r="AF18" s="84"/>
    </row>
    <row r="19" spans="1:32" ht="21" x14ac:dyDescent="0.25">
      <c r="A19" s="232"/>
      <c r="B19" s="237"/>
      <c r="C19" s="174">
        <f>三菜!I10</f>
        <v>0</v>
      </c>
      <c r="D19" s="175"/>
      <c r="E19" s="175"/>
      <c r="F19" s="175"/>
      <c r="G19" s="83">
        <f>三菜!J10</f>
        <v>0</v>
      </c>
      <c r="H19" s="237"/>
      <c r="I19" s="176">
        <f>三菜!I19</f>
        <v>0</v>
      </c>
      <c r="J19" s="177"/>
      <c r="K19" s="177"/>
      <c r="L19" s="178"/>
      <c r="M19" s="83">
        <f>三菜!J19</f>
        <v>0</v>
      </c>
      <c r="N19" s="237"/>
      <c r="O19" s="176">
        <f>三菜!I28</f>
        <v>0</v>
      </c>
      <c r="P19" s="177"/>
      <c r="Q19" s="177"/>
      <c r="R19" s="178"/>
      <c r="S19" s="83">
        <f>三菜!J28</f>
        <v>0</v>
      </c>
      <c r="T19" s="237"/>
      <c r="U19" s="176" t="str">
        <f>三菜!I37</f>
        <v>蔥(0.5K/把)</v>
      </c>
      <c r="V19" s="177"/>
      <c r="W19" s="177"/>
      <c r="X19" s="178"/>
      <c r="Y19" s="83">
        <f>三菜!J37</f>
        <v>0.63</v>
      </c>
      <c r="Z19" s="237"/>
      <c r="AA19" s="176">
        <f>三菜!I46</f>
        <v>0</v>
      </c>
      <c r="AB19" s="177"/>
      <c r="AC19" s="177"/>
      <c r="AD19" s="178"/>
      <c r="AE19" s="100">
        <f>三菜!J46</f>
        <v>0</v>
      </c>
      <c r="AF19" s="84"/>
    </row>
    <row r="20" spans="1:32" ht="21" x14ac:dyDescent="0.25">
      <c r="A20" s="232"/>
      <c r="B20" s="237"/>
      <c r="C20" s="174">
        <f>三菜!I11</f>
        <v>0</v>
      </c>
      <c r="D20" s="175"/>
      <c r="E20" s="175"/>
      <c r="F20" s="175"/>
      <c r="G20" s="83">
        <f>三菜!J11</f>
        <v>0</v>
      </c>
      <c r="H20" s="237"/>
      <c r="I20" s="176">
        <f>三菜!I20</f>
        <v>0</v>
      </c>
      <c r="J20" s="177"/>
      <c r="K20" s="177"/>
      <c r="L20" s="178"/>
      <c r="M20" s="83">
        <f>三菜!J20</f>
        <v>0</v>
      </c>
      <c r="N20" s="237"/>
      <c r="O20" s="176">
        <f>三菜!I29</f>
        <v>0</v>
      </c>
      <c r="P20" s="177"/>
      <c r="Q20" s="177"/>
      <c r="R20" s="178"/>
      <c r="S20" s="83">
        <f>三菜!J29</f>
        <v>0</v>
      </c>
      <c r="T20" s="237"/>
      <c r="U20" s="176" t="str">
        <f>三菜!I38</f>
        <v>秀珍菇(QR)</v>
      </c>
      <c r="V20" s="177"/>
      <c r="W20" s="177"/>
      <c r="X20" s="178"/>
      <c r="Y20" s="83">
        <f>三菜!J38</f>
        <v>0.25</v>
      </c>
      <c r="Z20" s="237"/>
      <c r="AA20" s="176">
        <f>三菜!I47</f>
        <v>0</v>
      </c>
      <c r="AB20" s="177"/>
      <c r="AC20" s="177"/>
      <c r="AD20" s="178"/>
      <c r="AE20" s="100">
        <f>三菜!J47</f>
        <v>0</v>
      </c>
      <c r="AF20" s="84"/>
    </row>
    <row r="21" spans="1:32" ht="21" x14ac:dyDescent="0.25">
      <c r="A21" s="232"/>
      <c r="B21" s="238"/>
      <c r="C21" s="174">
        <f>三菜!I12</f>
        <v>0</v>
      </c>
      <c r="D21" s="175"/>
      <c r="E21" s="175"/>
      <c r="F21" s="175"/>
      <c r="G21" s="83">
        <f>三菜!J12</f>
        <v>0</v>
      </c>
      <c r="H21" s="238"/>
      <c r="I21" s="176">
        <f>三菜!I21</f>
        <v>0</v>
      </c>
      <c r="J21" s="177"/>
      <c r="K21" s="177"/>
      <c r="L21" s="178"/>
      <c r="M21" s="83">
        <f>三菜!J21</f>
        <v>0</v>
      </c>
      <c r="N21" s="238"/>
      <c r="O21" s="176">
        <f>三菜!I30</f>
        <v>0</v>
      </c>
      <c r="P21" s="177"/>
      <c r="Q21" s="177"/>
      <c r="R21" s="178"/>
      <c r="S21" s="83">
        <f>三菜!J30</f>
        <v>0</v>
      </c>
      <c r="T21" s="238"/>
      <c r="U21" s="176" t="str">
        <f>三菜!I39</f>
        <v>非基改素肉絲(濕)</v>
      </c>
      <c r="V21" s="177"/>
      <c r="W21" s="177"/>
      <c r="X21" s="178"/>
      <c r="Y21" s="83">
        <f>三菜!J39</f>
        <v>0.25</v>
      </c>
      <c r="Z21" s="238"/>
      <c r="AA21" s="176">
        <f>三菜!I48</f>
        <v>0</v>
      </c>
      <c r="AB21" s="177"/>
      <c r="AC21" s="177"/>
      <c r="AD21" s="178"/>
      <c r="AE21" s="100">
        <f>三菜!J48</f>
        <v>0</v>
      </c>
      <c r="AF21" s="84"/>
    </row>
    <row r="22" spans="1:32" ht="21" x14ac:dyDescent="0.25">
      <c r="A22" s="235" t="s">
        <v>23</v>
      </c>
      <c r="B22" s="236" t="str">
        <f>三菜!M4</f>
        <v>炒履歷油菜</v>
      </c>
      <c r="C22" s="176" t="str">
        <f>三菜!M5</f>
        <v>履歷油菜(切實重)</v>
      </c>
      <c r="D22" s="177"/>
      <c r="E22" s="177"/>
      <c r="F22" s="178"/>
      <c r="G22" s="83">
        <f>三菜!N5</f>
        <v>75.19</v>
      </c>
      <c r="H22" s="236" t="str">
        <f>三菜!M13</f>
        <v>炒高麗菜</v>
      </c>
      <c r="I22" s="176" t="str">
        <f>三菜!M14</f>
        <v>高麗菜(切實重)</v>
      </c>
      <c r="J22" s="177"/>
      <c r="K22" s="177"/>
      <c r="L22" s="178"/>
      <c r="M22" s="83">
        <f>三菜!N14</f>
        <v>75.19</v>
      </c>
      <c r="N22" s="236" t="str">
        <f>三菜!M22</f>
        <v>炒履歷萵苣</v>
      </c>
      <c r="O22" s="176" t="str">
        <f>三菜!M23</f>
        <v>履歷大陸妹(葉萵苣)(切實重)</v>
      </c>
      <c r="P22" s="177"/>
      <c r="Q22" s="177"/>
      <c r="R22" s="178"/>
      <c r="S22" s="83">
        <f>三菜!N23</f>
        <v>75.19</v>
      </c>
      <c r="T22" s="236" t="str">
        <f>三菜!M31</f>
        <v>炒有機荷葉白菜</v>
      </c>
      <c r="U22" s="176" t="str">
        <f>三菜!M32</f>
        <v>有機荷葉白菜(尚紘-切實重)</v>
      </c>
      <c r="V22" s="177"/>
      <c r="W22" s="177"/>
      <c r="X22" s="178"/>
      <c r="Y22" s="83">
        <f>三菜!N32</f>
        <v>75.19</v>
      </c>
      <c r="Z22" s="236" t="str">
        <f>三菜!M40</f>
        <v>炒履歷菠菜</v>
      </c>
      <c r="AA22" s="176" t="str">
        <f>三菜!M41</f>
        <v>履歷菠菜(切實重)</v>
      </c>
      <c r="AB22" s="177"/>
      <c r="AC22" s="177"/>
      <c r="AD22" s="178"/>
      <c r="AE22" s="100">
        <f>三菜!N41</f>
        <v>75.19</v>
      </c>
      <c r="AF22" s="84"/>
    </row>
    <row r="23" spans="1:32" ht="21" x14ac:dyDescent="0.25">
      <c r="A23" s="232"/>
      <c r="B23" s="237"/>
      <c r="C23" s="176" t="str">
        <f>三菜!M6</f>
        <v>碎蒜(0.3K/包)</v>
      </c>
      <c r="D23" s="177"/>
      <c r="E23" s="177"/>
      <c r="F23" s="178"/>
      <c r="G23" s="83">
        <f>三菜!N6</f>
        <v>0.75</v>
      </c>
      <c r="H23" s="237"/>
      <c r="I23" s="176" t="str">
        <f>三菜!M15</f>
        <v>碎蒜(0.3K/包)</v>
      </c>
      <c r="J23" s="177"/>
      <c r="K23" s="177"/>
      <c r="L23" s="178"/>
      <c r="M23" s="83">
        <f>三菜!N15</f>
        <v>0.75</v>
      </c>
      <c r="N23" s="237"/>
      <c r="O23" s="176" t="str">
        <f>三菜!M24</f>
        <v>碎蒜(0.3K/包)</v>
      </c>
      <c r="P23" s="177"/>
      <c r="Q23" s="177"/>
      <c r="R23" s="178"/>
      <c r="S23" s="83">
        <f>三菜!N24</f>
        <v>0.75</v>
      </c>
      <c r="T23" s="237"/>
      <c r="U23" s="176">
        <f>三菜!M33</f>
        <v>0</v>
      </c>
      <c r="V23" s="177"/>
      <c r="W23" s="177"/>
      <c r="X23" s="178"/>
      <c r="Y23" s="83">
        <f>三菜!N33</f>
        <v>0</v>
      </c>
      <c r="Z23" s="237"/>
      <c r="AA23" s="176" t="str">
        <f>三菜!M42</f>
        <v>碎蒜(0.3K/包)</v>
      </c>
      <c r="AB23" s="177"/>
      <c r="AC23" s="177"/>
      <c r="AD23" s="178"/>
      <c r="AE23" s="100">
        <f>三菜!N42</f>
        <v>0.75</v>
      </c>
      <c r="AF23" s="84"/>
    </row>
    <row r="24" spans="1:32" ht="21" x14ac:dyDescent="0.25">
      <c r="A24" s="232"/>
      <c r="B24" s="237"/>
      <c r="C24" s="176" t="str">
        <f>三菜!M7</f>
        <v>薑絲(一週用量)(0.6K/包)</v>
      </c>
      <c r="D24" s="177"/>
      <c r="E24" s="177"/>
      <c r="F24" s="178"/>
      <c r="G24" s="83">
        <f>三菜!N7</f>
        <v>1.5</v>
      </c>
      <c r="H24" s="237"/>
      <c r="I24" s="176" t="str">
        <f>三菜!M16</f>
        <v>紅蘿蔔(切絲)</v>
      </c>
      <c r="J24" s="177"/>
      <c r="K24" s="177"/>
      <c r="L24" s="178"/>
      <c r="M24" s="83">
        <f>三菜!N16</f>
        <v>2.5099999999999998</v>
      </c>
      <c r="N24" s="237"/>
      <c r="O24" s="176">
        <f>三菜!M25</f>
        <v>0</v>
      </c>
      <c r="P24" s="177"/>
      <c r="Q24" s="177"/>
      <c r="R24" s="178"/>
      <c r="S24" s="83">
        <f>三菜!N25</f>
        <v>0</v>
      </c>
      <c r="T24" s="237"/>
      <c r="U24" s="176">
        <f>三菜!M34</f>
        <v>0</v>
      </c>
      <c r="V24" s="177"/>
      <c r="W24" s="177"/>
      <c r="X24" s="178"/>
      <c r="Y24" s="83">
        <f>三菜!N34</f>
        <v>0</v>
      </c>
      <c r="Z24" s="237"/>
      <c r="AA24" s="176">
        <f>三菜!M43</f>
        <v>0</v>
      </c>
      <c r="AB24" s="177"/>
      <c r="AC24" s="177"/>
      <c r="AD24" s="178"/>
      <c r="AE24" s="100">
        <f>三菜!N43</f>
        <v>0</v>
      </c>
      <c r="AF24" s="84"/>
    </row>
    <row r="25" spans="1:32" ht="21" x14ac:dyDescent="0.25">
      <c r="A25" s="232"/>
      <c r="B25" s="237"/>
      <c r="C25" s="176">
        <f>三菜!M8</f>
        <v>0</v>
      </c>
      <c r="D25" s="177"/>
      <c r="E25" s="177"/>
      <c r="F25" s="178"/>
      <c r="G25" s="83">
        <f>三菜!N8</f>
        <v>0</v>
      </c>
      <c r="H25" s="237"/>
      <c r="I25" s="176" t="str">
        <f>三菜!M17</f>
        <v>木耳(切絲)</v>
      </c>
      <c r="J25" s="177"/>
      <c r="K25" s="177"/>
      <c r="L25" s="178"/>
      <c r="M25" s="83">
        <f>三菜!N17</f>
        <v>1.25</v>
      </c>
      <c r="N25" s="237"/>
      <c r="O25" s="176">
        <f>三菜!M26</f>
        <v>0</v>
      </c>
      <c r="P25" s="177"/>
      <c r="Q25" s="177"/>
      <c r="R25" s="178"/>
      <c r="S25" s="83">
        <f>三菜!N26</f>
        <v>0</v>
      </c>
      <c r="T25" s="237"/>
      <c r="U25" s="176">
        <f>三菜!M35</f>
        <v>0</v>
      </c>
      <c r="V25" s="177"/>
      <c r="W25" s="177"/>
      <c r="X25" s="178"/>
      <c r="Y25" s="83">
        <f>三菜!N35</f>
        <v>0</v>
      </c>
      <c r="Z25" s="237"/>
      <c r="AA25" s="176">
        <f>三菜!M44</f>
        <v>0</v>
      </c>
      <c r="AB25" s="177"/>
      <c r="AC25" s="177"/>
      <c r="AD25" s="178"/>
      <c r="AE25" s="100">
        <f>三菜!N44</f>
        <v>0</v>
      </c>
      <c r="AF25" s="84"/>
    </row>
    <row r="26" spans="1:32" ht="21" x14ac:dyDescent="0.25">
      <c r="A26" s="232"/>
      <c r="B26" s="237"/>
      <c r="C26" s="176">
        <f>三菜!M9</f>
        <v>0</v>
      </c>
      <c r="D26" s="177"/>
      <c r="E26" s="177"/>
      <c r="F26" s="178"/>
      <c r="G26" s="83">
        <f>三菜!N9</f>
        <v>0</v>
      </c>
      <c r="H26" s="237"/>
      <c r="I26" s="176" t="str">
        <f>三菜!M18</f>
        <v>蝦米</v>
      </c>
      <c r="J26" s="177"/>
      <c r="K26" s="177"/>
      <c r="L26" s="178"/>
      <c r="M26" s="83">
        <f>三菜!N18</f>
        <v>0.5</v>
      </c>
      <c r="N26" s="237"/>
      <c r="O26" s="176">
        <f>三菜!M27</f>
        <v>0</v>
      </c>
      <c r="P26" s="177"/>
      <c r="Q26" s="177"/>
      <c r="R26" s="178"/>
      <c r="S26" s="83">
        <f>三菜!N27</f>
        <v>0</v>
      </c>
      <c r="T26" s="237"/>
      <c r="U26" s="176">
        <f>三菜!M36</f>
        <v>0</v>
      </c>
      <c r="V26" s="177"/>
      <c r="W26" s="177"/>
      <c r="X26" s="178"/>
      <c r="Y26" s="83">
        <f>三菜!N36</f>
        <v>0</v>
      </c>
      <c r="Z26" s="237"/>
      <c r="AA26" s="176">
        <f>三菜!M45</f>
        <v>0</v>
      </c>
      <c r="AB26" s="177"/>
      <c r="AC26" s="177"/>
      <c r="AD26" s="178"/>
      <c r="AE26" s="100">
        <f>三菜!N45</f>
        <v>0</v>
      </c>
      <c r="AF26" s="84"/>
    </row>
    <row r="27" spans="1:32" ht="21" x14ac:dyDescent="0.25">
      <c r="A27" s="232"/>
      <c r="B27" s="237"/>
      <c r="C27" s="176">
        <f>三菜!M10</f>
        <v>0</v>
      </c>
      <c r="D27" s="177"/>
      <c r="E27" s="177"/>
      <c r="F27" s="178"/>
      <c r="G27" s="83">
        <f>三菜!N10</f>
        <v>0</v>
      </c>
      <c r="H27" s="237"/>
      <c r="I27" s="176">
        <f>三菜!M19</f>
        <v>0</v>
      </c>
      <c r="J27" s="177"/>
      <c r="K27" s="177"/>
      <c r="L27" s="178"/>
      <c r="M27" s="83">
        <f>三菜!N19</f>
        <v>0</v>
      </c>
      <c r="N27" s="237"/>
      <c r="O27" s="176">
        <f>三菜!M28</f>
        <v>0</v>
      </c>
      <c r="P27" s="177"/>
      <c r="Q27" s="177"/>
      <c r="R27" s="178"/>
      <c r="S27" s="83">
        <f>三菜!N28</f>
        <v>0</v>
      </c>
      <c r="T27" s="237"/>
      <c r="U27" s="176">
        <f>三菜!M37</f>
        <v>0</v>
      </c>
      <c r="V27" s="177"/>
      <c r="W27" s="177"/>
      <c r="X27" s="178"/>
      <c r="Y27" s="83">
        <f>三菜!N37</f>
        <v>0</v>
      </c>
      <c r="Z27" s="237"/>
      <c r="AA27" s="176">
        <f>三菜!M46</f>
        <v>0</v>
      </c>
      <c r="AB27" s="177"/>
      <c r="AC27" s="177"/>
      <c r="AD27" s="178"/>
      <c r="AE27" s="100">
        <f>三菜!N46</f>
        <v>0</v>
      </c>
      <c r="AF27" s="84"/>
    </row>
    <row r="28" spans="1:32" ht="21" x14ac:dyDescent="0.25">
      <c r="A28" s="232"/>
      <c r="B28" s="237"/>
      <c r="C28" s="176">
        <f>三菜!M11</f>
        <v>0</v>
      </c>
      <c r="D28" s="177"/>
      <c r="E28" s="177"/>
      <c r="F28" s="178"/>
      <c r="G28" s="83">
        <f>三菜!N11</f>
        <v>0</v>
      </c>
      <c r="H28" s="237"/>
      <c r="I28" s="176">
        <f>三菜!M20</f>
        <v>0</v>
      </c>
      <c r="J28" s="177"/>
      <c r="K28" s="177"/>
      <c r="L28" s="178"/>
      <c r="M28" s="83">
        <f>三菜!N20</f>
        <v>0</v>
      </c>
      <c r="N28" s="237"/>
      <c r="O28" s="176">
        <f>三菜!M29</f>
        <v>0</v>
      </c>
      <c r="P28" s="177"/>
      <c r="Q28" s="177"/>
      <c r="R28" s="178"/>
      <c r="S28" s="83">
        <f>三菜!N29</f>
        <v>0</v>
      </c>
      <c r="T28" s="237"/>
      <c r="U28" s="176">
        <f>三菜!M38</f>
        <v>0</v>
      </c>
      <c r="V28" s="177"/>
      <c r="W28" s="177"/>
      <c r="X28" s="178"/>
      <c r="Y28" s="83">
        <f>三菜!N38</f>
        <v>0</v>
      </c>
      <c r="Z28" s="237"/>
      <c r="AA28" s="176">
        <f>三菜!M47</f>
        <v>0</v>
      </c>
      <c r="AB28" s="177"/>
      <c r="AC28" s="177"/>
      <c r="AD28" s="178"/>
      <c r="AE28" s="100">
        <f>三菜!N47</f>
        <v>0</v>
      </c>
      <c r="AF28" s="84"/>
    </row>
    <row r="29" spans="1:32" ht="21" x14ac:dyDescent="0.25">
      <c r="A29" s="232"/>
      <c r="B29" s="238"/>
      <c r="C29" s="176">
        <f>三菜!M12</f>
        <v>0</v>
      </c>
      <c r="D29" s="177"/>
      <c r="E29" s="177"/>
      <c r="F29" s="178"/>
      <c r="G29" s="83">
        <f>三菜!N12</f>
        <v>0</v>
      </c>
      <c r="H29" s="238"/>
      <c r="I29" s="176">
        <f>三菜!M21</f>
        <v>0</v>
      </c>
      <c r="J29" s="177"/>
      <c r="K29" s="177"/>
      <c r="L29" s="178"/>
      <c r="M29" s="83">
        <f>三菜!N21</f>
        <v>0</v>
      </c>
      <c r="N29" s="238"/>
      <c r="O29" s="176">
        <f>三菜!M30</f>
        <v>0</v>
      </c>
      <c r="P29" s="177"/>
      <c r="Q29" s="177"/>
      <c r="R29" s="178"/>
      <c r="S29" s="83">
        <f>三菜!N30</f>
        <v>0</v>
      </c>
      <c r="T29" s="238"/>
      <c r="U29" s="176">
        <f>三菜!M39</f>
        <v>0</v>
      </c>
      <c r="V29" s="177"/>
      <c r="W29" s="177"/>
      <c r="X29" s="178"/>
      <c r="Y29" s="83">
        <f>三菜!N39</f>
        <v>0</v>
      </c>
      <c r="Z29" s="238"/>
      <c r="AA29" s="176">
        <f>三菜!M48</f>
        <v>0</v>
      </c>
      <c r="AB29" s="177"/>
      <c r="AC29" s="177"/>
      <c r="AD29" s="178"/>
      <c r="AE29" s="100">
        <f>三菜!N48</f>
        <v>0</v>
      </c>
      <c r="AF29" s="84"/>
    </row>
    <row r="30" spans="1:32" ht="21" hidden="1" customHeight="1" x14ac:dyDescent="0.25">
      <c r="A30" s="235" t="s">
        <v>23</v>
      </c>
      <c r="B30" s="236">
        <f>三菜!Q4</f>
        <v>0</v>
      </c>
      <c r="C30" s="174">
        <f>三菜!Q5</f>
        <v>0</v>
      </c>
      <c r="D30" s="175"/>
      <c r="E30" s="175"/>
      <c r="F30" s="175"/>
      <c r="G30" s="83">
        <f>三菜!R5</f>
        <v>0</v>
      </c>
      <c r="H30" s="236">
        <f>三菜!Q13</f>
        <v>0</v>
      </c>
      <c r="I30" s="174">
        <f>三菜!Q14</f>
        <v>0</v>
      </c>
      <c r="J30" s="175"/>
      <c r="K30" s="175"/>
      <c r="L30" s="175"/>
      <c r="M30" s="83">
        <f>三菜!R14</f>
        <v>0</v>
      </c>
      <c r="N30" s="236">
        <f>三菜!Q22</f>
        <v>0</v>
      </c>
      <c r="O30" s="176">
        <f>三菜!Q23</f>
        <v>0</v>
      </c>
      <c r="P30" s="177"/>
      <c r="Q30" s="177"/>
      <c r="R30" s="178"/>
      <c r="S30" s="83">
        <f>三菜!R23</f>
        <v>0</v>
      </c>
      <c r="T30" s="236">
        <f>三菜!Q31</f>
        <v>0</v>
      </c>
      <c r="U30" s="176">
        <f>三菜!Q32</f>
        <v>0</v>
      </c>
      <c r="V30" s="177"/>
      <c r="W30" s="177"/>
      <c r="X30" s="178"/>
      <c r="Y30" s="83">
        <f>三菜!R32</f>
        <v>0</v>
      </c>
      <c r="Z30" s="236">
        <f>三菜!Q40</f>
        <v>0</v>
      </c>
      <c r="AA30" s="176">
        <f>三菜!Q41</f>
        <v>0</v>
      </c>
      <c r="AB30" s="177"/>
      <c r="AC30" s="177"/>
      <c r="AD30" s="178"/>
      <c r="AE30" s="100">
        <f>三菜!R41</f>
        <v>0</v>
      </c>
      <c r="AF30" s="84"/>
    </row>
    <row r="31" spans="1:32" ht="21" hidden="1" x14ac:dyDescent="0.25">
      <c r="A31" s="232"/>
      <c r="B31" s="237"/>
      <c r="C31" s="174">
        <f>三菜!Q6</f>
        <v>0</v>
      </c>
      <c r="D31" s="175"/>
      <c r="E31" s="175"/>
      <c r="F31" s="175"/>
      <c r="G31" s="83">
        <f>三菜!R6</f>
        <v>0</v>
      </c>
      <c r="H31" s="237"/>
      <c r="I31" s="174">
        <f>三菜!Q15</f>
        <v>0</v>
      </c>
      <c r="J31" s="175"/>
      <c r="K31" s="175"/>
      <c r="L31" s="175"/>
      <c r="M31" s="83">
        <f>三菜!R15</f>
        <v>0</v>
      </c>
      <c r="N31" s="237"/>
      <c r="O31" s="176">
        <f>三菜!Q24</f>
        <v>0</v>
      </c>
      <c r="P31" s="177"/>
      <c r="Q31" s="177"/>
      <c r="R31" s="178"/>
      <c r="S31" s="83">
        <f>三菜!R24</f>
        <v>0</v>
      </c>
      <c r="T31" s="237"/>
      <c r="U31" s="176">
        <f>三菜!Q33</f>
        <v>0</v>
      </c>
      <c r="V31" s="177"/>
      <c r="W31" s="177"/>
      <c r="X31" s="178"/>
      <c r="Y31" s="83">
        <f>三菜!R33</f>
        <v>0</v>
      </c>
      <c r="Z31" s="237"/>
      <c r="AA31" s="176">
        <f>三菜!Q42</f>
        <v>0</v>
      </c>
      <c r="AB31" s="177"/>
      <c r="AC31" s="177"/>
      <c r="AD31" s="178"/>
      <c r="AE31" s="100">
        <f>三菜!R42</f>
        <v>0</v>
      </c>
      <c r="AF31" s="84"/>
    </row>
    <row r="32" spans="1:32" ht="21" hidden="1" x14ac:dyDescent="0.25">
      <c r="A32" s="232"/>
      <c r="B32" s="237"/>
      <c r="C32" s="174">
        <f>三菜!Q7</f>
        <v>0</v>
      </c>
      <c r="D32" s="175"/>
      <c r="E32" s="175"/>
      <c r="F32" s="175"/>
      <c r="G32" s="83">
        <f>三菜!R7</f>
        <v>0</v>
      </c>
      <c r="H32" s="237"/>
      <c r="I32" s="174">
        <f>三菜!Q16</f>
        <v>0</v>
      </c>
      <c r="J32" s="175"/>
      <c r="K32" s="175"/>
      <c r="L32" s="175"/>
      <c r="M32" s="83">
        <f>三菜!R16</f>
        <v>0</v>
      </c>
      <c r="N32" s="237"/>
      <c r="O32" s="176">
        <f>三菜!Q25</f>
        <v>0</v>
      </c>
      <c r="P32" s="177"/>
      <c r="Q32" s="177"/>
      <c r="R32" s="178"/>
      <c r="S32" s="83">
        <f>三菜!R25</f>
        <v>0</v>
      </c>
      <c r="T32" s="237"/>
      <c r="U32" s="176">
        <f>三菜!Q34</f>
        <v>0</v>
      </c>
      <c r="V32" s="177"/>
      <c r="W32" s="177"/>
      <c r="X32" s="178"/>
      <c r="Y32" s="83">
        <f>三菜!R34</f>
        <v>0</v>
      </c>
      <c r="Z32" s="237"/>
      <c r="AA32" s="176">
        <f>三菜!Q43</f>
        <v>0</v>
      </c>
      <c r="AB32" s="177"/>
      <c r="AC32" s="177"/>
      <c r="AD32" s="178"/>
      <c r="AE32" s="100">
        <f>三菜!R43</f>
        <v>0</v>
      </c>
      <c r="AF32" s="84"/>
    </row>
    <row r="33" spans="1:32" ht="21" hidden="1" x14ac:dyDescent="0.25">
      <c r="A33" s="232"/>
      <c r="B33" s="237"/>
      <c r="C33" s="174">
        <f>三菜!Q8</f>
        <v>0</v>
      </c>
      <c r="D33" s="175"/>
      <c r="E33" s="175"/>
      <c r="F33" s="175"/>
      <c r="G33" s="83">
        <f>三菜!R8</f>
        <v>0</v>
      </c>
      <c r="H33" s="237"/>
      <c r="I33" s="174">
        <f>三菜!Q17</f>
        <v>0</v>
      </c>
      <c r="J33" s="175"/>
      <c r="K33" s="175"/>
      <c r="L33" s="175"/>
      <c r="M33" s="83">
        <f>三菜!R17</f>
        <v>0</v>
      </c>
      <c r="N33" s="237"/>
      <c r="O33" s="176">
        <f>三菜!Q26</f>
        <v>0</v>
      </c>
      <c r="P33" s="177"/>
      <c r="Q33" s="177"/>
      <c r="R33" s="178"/>
      <c r="S33" s="83">
        <f>三菜!R26</f>
        <v>0</v>
      </c>
      <c r="T33" s="237"/>
      <c r="U33" s="176">
        <f>三菜!Q35</f>
        <v>0</v>
      </c>
      <c r="V33" s="177"/>
      <c r="W33" s="177"/>
      <c r="X33" s="178"/>
      <c r="Y33" s="83">
        <f>三菜!R35</f>
        <v>0</v>
      </c>
      <c r="Z33" s="237"/>
      <c r="AA33" s="176">
        <f>三菜!Q44</f>
        <v>0</v>
      </c>
      <c r="AB33" s="177"/>
      <c r="AC33" s="177"/>
      <c r="AD33" s="178"/>
      <c r="AE33" s="100">
        <f>三菜!R44</f>
        <v>0</v>
      </c>
      <c r="AF33" s="84"/>
    </row>
    <row r="34" spans="1:32" ht="21" hidden="1" x14ac:dyDescent="0.25">
      <c r="A34" s="232"/>
      <c r="B34" s="237"/>
      <c r="C34" s="174">
        <f>三菜!Q9</f>
        <v>0</v>
      </c>
      <c r="D34" s="175"/>
      <c r="E34" s="175"/>
      <c r="F34" s="175"/>
      <c r="G34" s="83">
        <f>三菜!R9</f>
        <v>0</v>
      </c>
      <c r="H34" s="237"/>
      <c r="I34" s="174">
        <f>三菜!Q18</f>
        <v>0</v>
      </c>
      <c r="J34" s="175"/>
      <c r="K34" s="175"/>
      <c r="L34" s="175"/>
      <c r="M34" s="83">
        <f>三菜!R18</f>
        <v>0</v>
      </c>
      <c r="N34" s="238"/>
      <c r="O34" s="176">
        <f>三菜!Q27</f>
        <v>0</v>
      </c>
      <c r="P34" s="177"/>
      <c r="Q34" s="177"/>
      <c r="R34" s="178"/>
      <c r="S34" s="83">
        <f>三菜!R27</f>
        <v>0</v>
      </c>
      <c r="T34" s="237"/>
      <c r="U34" s="176">
        <f>三菜!Q36</f>
        <v>0</v>
      </c>
      <c r="V34" s="177"/>
      <c r="W34" s="177"/>
      <c r="X34" s="178"/>
      <c r="Y34" s="83">
        <f>三菜!R36</f>
        <v>0</v>
      </c>
      <c r="Z34" s="237"/>
      <c r="AA34" s="176">
        <f>三菜!Q45</f>
        <v>0</v>
      </c>
      <c r="AB34" s="177"/>
      <c r="AC34" s="177"/>
      <c r="AD34" s="178"/>
      <c r="AE34" s="100">
        <f>三菜!R45</f>
        <v>0</v>
      </c>
      <c r="AF34" s="84"/>
    </row>
    <row r="35" spans="1:32" ht="21" customHeight="1" x14ac:dyDescent="0.25">
      <c r="A35" s="235" t="s">
        <v>24</v>
      </c>
      <c r="B35" s="236" t="str">
        <f>三菜!U4</f>
        <v>玉米蛋花湯</v>
      </c>
      <c r="C35" s="174" t="str">
        <f>三菜!U5</f>
        <v>蛋</v>
      </c>
      <c r="D35" s="175"/>
      <c r="E35" s="175"/>
      <c r="F35" s="175"/>
      <c r="G35" s="83">
        <f>三菜!V5</f>
        <v>20.05</v>
      </c>
      <c r="H35" s="236" t="str">
        <f>三菜!U13</f>
        <v>黃豆芽煲湯</v>
      </c>
      <c r="I35" s="174" t="str">
        <f>三菜!U14</f>
        <v>黃豆芽</v>
      </c>
      <c r="J35" s="175"/>
      <c r="K35" s="175"/>
      <c r="L35" s="175"/>
      <c r="M35" s="83">
        <f>三菜!V14</f>
        <v>15.04</v>
      </c>
      <c r="N35" s="236" t="str">
        <f>三菜!U22</f>
        <v>結頭菜魚丸湯</v>
      </c>
      <c r="O35" s="176" t="str">
        <f>三菜!U23</f>
        <v>結頭菜(切中丁)</v>
      </c>
      <c r="P35" s="177"/>
      <c r="Q35" s="177"/>
      <c r="R35" s="178"/>
      <c r="S35" s="83">
        <f>三菜!V23</f>
        <v>35.090000000000003</v>
      </c>
      <c r="T35" s="236" t="str">
        <f>三菜!U31</f>
        <v>哈佛蔬菜湯</v>
      </c>
      <c r="U35" s="176" t="str">
        <f>三菜!U32</f>
        <v>南瓜(切大丁)</v>
      </c>
      <c r="V35" s="177"/>
      <c r="W35" s="177"/>
      <c r="X35" s="178"/>
      <c r="Y35" s="83">
        <f>三菜!V32</f>
        <v>20.05</v>
      </c>
      <c r="Z35" s="236" t="str">
        <f>三菜!U40</f>
        <v>冬瓜粉圓</v>
      </c>
      <c r="AA35" s="176" t="str">
        <f>三菜!U41</f>
        <v>大粉圓</v>
      </c>
      <c r="AB35" s="177"/>
      <c r="AC35" s="177"/>
      <c r="AD35" s="178"/>
      <c r="AE35" s="100">
        <f>三菜!V41</f>
        <v>22.56</v>
      </c>
      <c r="AF35" s="84"/>
    </row>
    <row r="36" spans="1:32" ht="21" x14ac:dyDescent="0.25">
      <c r="A36" s="232"/>
      <c r="B36" s="237"/>
      <c r="C36" s="174" t="str">
        <f>三菜!U6</f>
        <v>玉米粒(QR-K)</v>
      </c>
      <c r="D36" s="175"/>
      <c r="E36" s="175"/>
      <c r="F36" s="175"/>
      <c r="G36" s="83">
        <f>三菜!V6</f>
        <v>10.029999999999999</v>
      </c>
      <c r="H36" s="237"/>
      <c r="I36" s="174" t="str">
        <f>三菜!U15</f>
        <v>金針菇(QR)</v>
      </c>
      <c r="J36" s="175"/>
      <c r="K36" s="175"/>
      <c r="L36" s="175"/>
      <c r="M36" s="83">
        <f>三菜!V15</f>
        <v>10.029999999999999</v>
      </c>
      <c r="N36" s="237"/>
      <c r="O36" s="176" t="str">
        <f>三菜!U24</f>
        <v>虱目魚丸(CAS)</v>
      </c>
      <c r="P36" s="177"/>
      <c r="Q36" s="177"/>
      <c r="R36" s="178"/>
      <c r="S36" s="83">
        <f>三菜!V24</f>
        <v>10.029999999999999</v>
      </c>
      <c r="T36" s="237"/>
      <c r="U36" s="176" t="str">
        <f>三菜!U33</f>
        <v>高麗菜(切片實重)</v>
      </c>
      <c r="V36" s="177"/>
      <c r="W36" s="177"/>
      <c r="X36" s="178"/>
      <c r="Y36" s="83">
        <f>三菜!V33</f>
        <v>15.04</v>
      </c>
      <c r="Z36" s="237"/>
      <c r="AA36" s="176" t="str">
        <f>三菜!U42</f>
        <v>冬瓜塊小(0.6K)</v>
      </c>
      <c r="AB36" s="177"/>
      <c r="AC36" s="177"/>
      <c r="AD36" s="178"/>
      <c r="AE36" s="100">
        <f>三菜!V42</f>
        <v>10.53</v>
      </c>
      <c r="AF36" s="84"/>
    </row>
    <row r="37" spans="1:32" ht="21" x14ac:dyDescent="0.25">
      <c r="A37" s="232"/>
      <c r="B37" s="237"/>
      <c r="C37" s="174" t="str">
        <f>三菜!U7</f>
        <v>蔥(0.5K/把)</v>
      </c>
      <c r="D37" s="175"/>
      <c r="E37" s="175"/>
      <c r="F37" s="175"/>
      <c r="G37" s="83">
        <f>三菜!V7</f>
        <v>0.63</v>
      </c>
      <c r="H37" s="237"/>
      <c r="I37" s="174" t="str">
        <f>三菜!U16</f>
        <v>溫體肉絲(細)(忠華)</v>
      </c>
      <c r="J37" s="175"/>
      <c r="K37" s="175"/>
      <c r="L37" s="175"/>
      <c r="M37" s="83">
        <f>三菜!V16</f>
        <v>5.01</v>
      </c>
      <c r="N37" s="237"/>
      <c r="O37" s="176" t="str">
        <f>三菜!U25</f>
        <v>素魚丸</v>
      </c>
      <c r="P37" s="177"/>
      <c r="Q37" s="177"/>
      <c r="R37" s="178"/>
      <c r="S37" s="83">
        <f>三菜!V25</f>
        <v>0.25</v>
      </c>
      <c r="T37" s="237"/>
      <c r="U37" s="176" t="str">
        <f>三菜!U34</f>
        <v>洋蔥(切中丁)</v>
      </c>
      <c r="V37" s="177"/>
      <c r="W37" s="177"/>
      <c r="X37" s="178"/>
      <c r="Y37" s="83">
        <f>三菜!V34</f>
        <v>5.01</v>
      </c>
      <c r="Z37" s="237"/>
      <c r="AA37" s="176" t="str">
        <f>三菜!U43</f>
        <v>二砂台糖(1K/包)</v>
      </c>
      <c r="AB37" s="177"/>
      <c r="AC37" s="177"/>
      <c r="AD37" s="178"/>
      <c r="AE37" s="100">
        <f>三菜!V43</f>
        <v>12.53</v>
      </c>
      <c r="AF37" s="84"/>
    </row>
    <row r="38" spans="1:32" ht="21" x14ac:dyDescent="0.25">
      <c r="A38" s="232"/>
      <c r="B38" s="237"/>
      <c r="C38" s="174">
        <f>三菜!U8</f>
        <v>0</v>
      </c>
      <c r="D38" s="175"/>
      <c r="E38" s="175"/>
      <c r="F38" s="175"/>
      <c r="G38" s="83">
        <f>三菜!V8</f>
        <v>0</v>
      </c>
      <c r="H38" s="237"/>
      <c r="I38" s="174" t="str">
        <f>三菜!U17</f>
        <v>薑絲(0.6K/包)</v>
      </c>
      <c r="J38" s="175"/>
      <c r="K38" s="175"/>
      <c r="L38" s="175"/>
      <c r="M38" s="83">
        <f>三菜!V17</f>
        <v>0.75</v>
      </c>
      <c r="N38" s="237"/>
      <c r="O38" s="176">
        <f>三菜!U26</f>
        <v>0</v>
      </c>
      <c r="P38" s="177"/>
      <c r="Q38" s="177"/>
      <c r="R38" s="178"/>
      <c r="S38" s="83">
        <f>三菜!V26</f>
        <v>0</v>
      </c>
      <c r="T38" s="237"/>
      <c r="U38" s="176" t="str">
        <f>三菜!U35</f>
        <v>溫體大骨(忠華)</v>
      </c>
      <c r="V38" s="177"/>
      <c r="W38" s="177"/>
      <c r="X38" s="178"/>
      <c r="Y38" s="83">
        <f>三菜!V35</f>
        <v>5.01</v>
      </c>
      <c r="Z38" s="237"/>
      <c r="AA38" s="176">
        <f>三菜!U44</f>
        <v>0</v>
      </c>
      <c r="AB38" s="177"/>
      <c r="AC38" s="177"/>
      <c r="AD38" s="178"/>
      <c r="AE38" s="100">
        <f>三菜!V44</f>
        <v>0</v>
      </c>
      <c r="AF38" s="84"/>
    </row>
    <row r="39" spans="1:32" ht="21" x14ac:dyDescent="0.25">
      <c r="A39" s="232"/>
      <c r="B39" s="237"/>
      <c r="C39" s="174">
        <f>三菜!U9</f>
        <v>0</v>
      </c>
      <c r="D39" s="175"/>
      <c r="E39" s="175"/>
      <c r="F39" s="175"/>
      <c r="G39" s="83">
        <f>三菜!V9</f>
        <v>0</v>
      </c>
      <c r="H39" s="237"/>
      <c r="I39" s="174">
        <f>三菜!U18</f>
        <v>0</v>
      </c>
      <c r="J39" s="175"/>
      <c r="K39" s="175"/>
      <c r="L39" s="175"/>
      <c r="M39" s="83">
        <f>三菜!V18</f>
        <v>0</v>
      </c>
      <c r="N39" s="237"/>
      <c r="O39" s="176">
        <f>三菜!U27</f>
        <v>0</v>
      </c>
      <c r="P39" s="177"/>
      <c r="Q39" s="177"/>
      <c r="R39" s="178"/>
      <c r="S39" s="83">
        <f>三菜!V27</f>
        <v>0</v>
      </c>
      <c r="T39" s="237"/>
      <c r="U39" s="176" t="str">
        <f>三菜!U36</f>
        <v>紅蘿蔔(切片)</v>
      </c>
      <c r="V39" s="177"/>
      <c r="W39" s="177"/>
      <c r="X39" s="178"/>
      <c r="Y39" s="83">
        <f>三菜!V36</f>
        <v>5.01</v>
      </c>
      <c r="Z39" s="237"/>
      <c r="AA39" s="176">
        <f>三菜!U45</f>
        <v>0</v>
      </c>
      <c r="AB39" s="177"/>
      <c r="AC39" s="177"/>
      <c r="AD39" s="178"/>
      <c r="AE39" s="100">
        <f>三菜!V45</f>
        <v>0</v>
      </c>
      <c r="AF39" s="84"/>
    </row>
    <row r="40" spans="1:32" ht="21" x14ac:dyDescent="0.25">
      <c r="A40" s="232"/>
      <c r="B40" s="237"/>
      <c r="C40" s="174">
        <f>三菜!U10</f>
        <v>0</v>
      </c>
      <c r="D40" s="175"/>
      <c r="E40" s="175"/>
      <c r="F40" s="175"/>
      <c r="G40" s="83">
        <f>三菜!V10</f>
        <v>0</v>
      </c>
      <c r="H40" s="237"/>
      <c r="I40" s="174">
        <f>三菜!U19</f>
        <v>0</v>
      </c>
      <c r="J40" s="175"/>
      <c r="K40" s="175"/>
      <c r="L40" s="175"/>
      <c r="M40" s="83">
        <f>三菜!V19</f>
        <v>0</v>
      </c>
      <c r="N40" s="237"/>
      <c r="O40" s="176">
        <f>三菜!U28</f>
        <v>0</v>
      </c>
      <c r="P40" s="177"/>
      <c r="Q40" s="177"/>
      <c r="R40" s="178"/>
      <c r="S40" s="83">
        <f>三菜!V28</f>
        <v>0</v>
      </c>
      <c r="T40" s="237"/>
      <c r="U40" s="176">
        <f>三菜!U37</f>
        <v>0</v>
      </c>
      <c r="V40" s="177"/>
      <c r="W40" s="177"/>
      <c r="X40" s="178"/>
      <c r="Y40" s="83">
        <f>三菜!V37</f>
        <v>0</v>
      </c>
      <c r="Z40" s="237"/>
      <c r="AA40" s="176">
        <f>三菜!U46</f>
        <v>0</v>
      </c>
      <c r="AB40" s="177"/>
      <c r="AC40" s="177"/>
      <c r="AD40" s="178"/>
      <c r="AE40" s="100">
        <f>三菜!V46</f>
        <v>0</v>
      </c>
      <c r="AF40" s="85"/>
    </row>
    <row r="41" spans="1:32" ht="21" x14ac:dyDescent="0.25">
      <c r="A41" s="232"/>
      <c r="B41" s="237"/>
      <c r="C41" s="174">
        <f>三菜!U11</f>
        <v>0</v>
      </c>
      <c r="D41" s="175"/>
      <c r="E41" s="175"/>
      <c r="F41" s="175"/>
      <c r="G41" s="83">
        <f>三菜!V11</f>
        <v>0</v>
      </c>
      <c r="H41" s="237"/>
      <c r="I41" s="174">
        <f>三菜!U20</f>
        <v>0</v>
      </c>
      <c r="J41" s="175"/>
      <c r="K41" s="175"/>
      <c r="L41" s="175"/>
      <c r="M41" s="83">
        <f>三菜!V20</f>
        <v>0</v>
      </c>
      <c r="N41" s="237"/>
      <c r="O41" s="176">
        <f>三菜!U29</f>
        <v>0</v>
      </c>
      <c r="P41" s="177"/>
      <c r="Q41" s="177"/>
      <c r="R41" s="178"/>
      <c r="S41" s="83">
        <f>三菜!V29</f>
        <v>0</v>
      </c>
      <c r="T41" s="237"/>
      <c r="U41" s="176">
        <f>三菜!U38</f>
        <v>0</v>
      </c>
      <c r="V41" s="177"/>
      <c r="W41" s="177"/>
      <c r="X41" s="178"/>
      <c r="Y41" s="83">
        <f>三菜!V38</f>
        <v>0</v>
      </c>
      <c r="Z41" s="237"/>
      <c r="AA41" s="176">
        <f>三菜!U47</f>
        <v>0</v>
      </c>
      <c r="AB41" s="177"/>
      <c r="AC41" s="177"/>
      <c r="AD41" s="178"/>
      <c r="AE41" s="100">
        <f>三菜!V47</f>
        <v>0</v>
      </c>
      <c r="AF41" s="86"/>
    </row>
    <row r="42" spans="1:32" ht="21.75" thickBot="1" x14ac:dyDescent="0.3">
      <c r="A42" s="239">
        <f>三菜!Y4</f>
        <v>0</v>
      </c>
      <c r="B42" s="188"/>
      <c r="C42" s="188"/>
      <c r="D42" s="188"/>
      <c r="E42" s="188"/>
      <c r="F42" s="189"/>
      <c r="G42" s="87"/>
      <c r="H42" s="190" t="str">
        <f>三菜!Y13</f>
        <v>水果</v>
      </c>
      <c r="I42" s="190"/>
      <c r="J42" s="190"/>
      <c r="K42" s="190"/>
      <c r="L42" s="190"/>
      <c r="M42" s="88"/>
      <c r="N42" s="221" t="str">
        <f>三菜!Y22</f>
        <v>3月獎勵金豆奶(399+5備)</v>
      </c>
      <c r="O42" s="221"/>
      <c r="P42" s="221"/>
      <c r="Q42" s="221"/>
      <c r="R42" s="221"/>
      <c r="S42" s="89"/>
      <c r="T42" s="221" t="str">
        <f>三菜!Y31</f>
        <v>水果</v>
      </c>
      <c r="U42" s="221"/>
      <c r="V42" s="221"/>
      <c r="W42" s="221"/>
      <c r="X42" s="221"/>
      <c r="Y42" s="89"/>
      <c r="Z42" s="221">
        <f>三菜!Y40</f>
        <v>0</v>
      </c>
      <c r="AA42" s="221"/>
      <c r="AB42" s="221"/>
      <c r="AC42" s="221"/>
      <c r="AD42" s="221"/>
      <c r="AE42" s="101"/>
      <c r="AF42" s="85"/>
    </row>
    <row r="43" spans="1:32" ht="21" customHeight="1" x14ac:dyDescent="0.25">
      <c r="A43" s="225" t="s">
        <v>44</v>
      </c>
      <c r="B43" s="203" t="s">
        <v>45</v>
      </c>
      <c r="C43" s="195"/>
      <c r="D43" s="195"/>
      <c r="E43" s="195"/>
      <c r="F43" s="195"/>
      <c r="G43" s="90" t="str">
        <f>SUBSTITUTE(三菜!$Z12,"大卡","")</f>
        <v>586.5</v>
      </c>
      <c r="H43" s="195" t="s">
        <v>46</v>
      </c>
      <c r="I43" s="195"/>
      <c r="J43" s="195"/>
      <c r="K43" s="195"/>
      <c r="L43" s="195"/>
      <c r="M43" s="90" t="str">
        <f>SUBSTITUTE(三菜!$Z21,"大卡","")</f>
        <v>620.5</v>
      </c>
      <c r="N43" s="195" t="s">
        <v>46</v>
      </c>
      <c r="O43" s="195"/>
      <c r="P43" s="195"/>
      <c r="Q43" s="195"/>
      <c r="R43" s="195"/>
      <c r="S43" s="90" t="str">
        <f>SUBSTITUTE(三菜!$Z30,"大卡","")</f>
        <v>615.5</v>
      </c>
      <c r="T43" s="195" t="s">
        <v>46</v>
      </c>
      <c r="U43" s="195"/>
      <c r="V43" s="195"/>
      <c r="W43" s="195"/>
      <c r="X43" s="195"/>
      <c r="Y43" s="90" t="str">
        <f>SUBSTITUTE(三菜!$Z39,"大卡","")</f>
        <v>581</v>
      </c>
      <c r="Z43" s="195" t="s">
        <v>45</v>
      </c>
      <c r="AA43" s="195"/>
      <c r="AB43" s="195"/>
      <c r="AC43" s="195"/>
      <c r="AD43" s="195"/>
      <c r="AE43" s="102" t="str">
        <f>SUBSTITUTE(三菜!$Z48,"大卡","")</f>
        <v>574.5</v>
      </c>
      <c r="AF43" s="85"/>
    </row>
    <row r="44" spans="1:32" ht="21" customHeight="1" x14ac:dyDescent="0.25">
      <c r="A44" s="226"/>
      <c r="B44" s="197" t="s">
        <v>47</v>
      </c>
      <c r="C44" s="198"/>
      <c r="D44" s="198"/>
      <c r="E44" s="198"/>
      <c r="F44" s="198"/>
      <c r="G44" s="91">
        <f>三菜!$AG12</f>
        <v>0.6074438202247191</v>
      </c>
      <c r="H44" s="198" t="s">
        <v>48</v>
      </c>
      <c r="I44" s="198"/>
      <c r="J44" s="198"/>
      <c r="K44" s="198"/>
      <c r="L44" s="198"/>
      <c r="M44" s="91">
        <f>三菜!$AG21</f>
        <v>0.58229942100909848</v>
      </c>
      <c r="N44" s="198" t="s">
        <v>48</v>
      </c>
      <c r="O44" s="198"/>
      <c r="P44" s="198"/>
      <c r="Q44" s="198"/>
      <c r="R44" s="198"/>
      <c r="S44" s="91">
        <f>三菜!$AG30</f>
        <v>0.47810096957539283</v>
      </c>
      <c r="T44" s="198" t="s">
        <v>48</v>
      </c>
      <c r="U44" s="198"/>
      <c r="V44" s="198"/>
      <c r="W44" s="198"/>
      <c r="X44" s="198"/>
      <c r="Y44" s="91">
        <f>三菜!$AG39</f>
        <v>0.61837455830388688</v>
      </c>
      <c r="Z44" s="198" t="s">
        <v>49</v>
      </c>
      <c r="AA44" s="198"/>
      <c r="AB44" s="198"/>
      <c r="AC44" s="198"/>
      <c r="AD44" s="198"/>
      <c r="AE44" s="91">
        <f>三菜!$AG48</f>
        <v>0.65961641871303101</v>
      </c>
      <c r="AF44" s="85"/>
    </row>
    <row r="45" spans="1:32" ht="21" customHeight="1" x14ac:dyDescent="0.25">
      <c r="A45" s="226"/>
      <c r="B45" s="197" t="s">
        <v>50</v>
      </c>
      <c r="C45" s="198"/>
      <c r="D45" s="198"/>
      <c r="E45" s="198"/>
      <c r="F45" s="198"/>
      <c r="G45" s="91">
        <f>三菜!$AE12</f>
        <v>0.2029494382022472</v>
      </c>
      <c r="H45" s="198" t="s">
        <v>51</v>
      </c>
      <c r="I45" s="198"/>
      <c r="J45" s="198"/>
      <c r="K45" s="198"/>
      <c r="L45" s="198"/>
      <c r="M45" s="91">
        <f>三菜!$AE21</f>
        <v>0.20181968569065342</v>
      </c>
      <c r="N45" s="198" t="s">
        <v>51</v>
      </c>
      <c r="O45" s="198"/>
      <c r="P45" s="198"/>
      <c r="Q45" s="198"/>
      <c r="R45" s="198"/>
      <c r="S45" s="91">
        <f>三菜!$AE30</f>
        <v>0.23604145770645271</v>
      </c>
      <c r="T45" s="198" t="s">
        <v>51</v>
      </c>
      <c r="U45" s="198"/>
      <c r="V45" s="198"/>
      <c r="W45" s="198"/>
      <c r="X45" s="198"/>
      <c r="Y45" s="91">
        <f>三菜!$AE39</f>
        <v>0.19081272084805653</v>
      </c>
      <c r="Z45" s="198" t="s">
        <v>52</v>
      </c>
      <c r="AA45" s="198"/>
      <c r="AB45" s="198"/>
      <c r="AC45" s="198"/>
      <c r="AD45" s="198"/>
      <c r="AE45" s="91">
        <f>三菜!$AE48</f>
        <v>0.18713031009141426</v>
      </c>
      <c r="AF45" s="85"/>
    </row>
    <row r="46" spans="1:32" ht="21" customHeight="1" thickBot="1" x14ac:dyDescent="0.3">
      <c r="A46" s="226"/>
      <c r="B46" s="197" t="s">
        <v>53</v>
      </c>
      <c r="C46" s="198"/>
      <c r="D46" s="198"/>
      <c r="E46" s="198"/>
      <c r="F46" s="198"/>
      <c r="G46" s="91">
        <f>三菜!$AF12</f>
        <v>0.1896067415730337</v>
      </c>
      <c r="H46" s="198" t="s">
        <v>54</v>
      </c>
      <c r="I46" s="198"/>
      <c r="J46" s="198"/>
      <c r="K46" s="198"/>
      <c r="L46" s="198"/>
      <c r="M46" s="91">
        <f>三菜!$AF21</f>
        <v>0.21588089330024815</v>
      </c>
      <c r="N46" s="198" t="s">
        <v>54</v>
      </c>
      <c r="O46" s="198"/>
      <c r="P46" s="198"/>
      <c r="Q46" s="198"/>
      <c r="R46" s="198"/>
      <c r="S46" s="91">
        <f>三菜!$AF30</f>
        <v>0.28585757271815443</v>
      </c>
      <c r="T46" s="198" t="s">
        <v>54</v>
      </c>
      <c r="U46" s="198"/>
      <c r="V46" s="198"/>
      <c r="W46" s="198"/>
      <c r="X46" s="198"/>
      <c r="Y46" s="91">
        <f>三菜!$AF39</f>
        <v>0.19081272084805653</v>
      </c>
      <c r="Z46" s="198" t="s">
        <v>55</v>
      </c>
      <c r="AA46" s="198"/>
      <c r="AB46" s="198"/>
      <c r="AC46" s="198"/>
      <c r="AD46" s="198"/>
      <c r="AE46" s="91">
        <f>三菜!$AF48</f>
        <v>0.15325327119555476</v>
      </c>
      <c r="AF46" s="85"/>
    </row>
    <row r="47" spans="1:32" ht="21" customHeight="1" x14ac:dyDescent="0.25">
      <c r="A47" s="226"/>
      <c r="B47" s="217" t="str">
        <f>三菜!Z4</f>
        <v>全穀雜糧類</v>
      </c>
      <c r="C47" s="218"/>
      <c r="D47" s="218"/>
      <c r="E47" s="218"/>
      <c r="F47" s="218"/>
      <c r="G47" s="75" t="str">
        <f>三菜!AA4</f>
        <v>5.2份</v>
      </c>
      <c r="H47" s="218" t="str">
        <f>三菜!Z13</f>
        <v>全穀雜糧類</v>
      </c>
      <c r="I47" s="218"/>
      <c r="J47" s="218"/>
      <c r="K47" s="218"/>
      <c r="L47" s="218"/>
      <c r="M47" s="75" t="str">
        <f>三菜!AA13</f>
        <v>4.4份</v>
      </c>
      <c r="N47" s="218" t="str">
        <f>三菜!Z22</f>
        <v>全穀雜糧類</v>
      </c>
      <c r="O47" s="218"/>
      <c r="P47" s="218"/>
      <c r="Q47" s="218"/>
      <c r="R47" s="218"/>
      <c r="S47" s="75" t="str">
        <f>三菜!AA22</f>
        <v>4.2份</v>
      </c>
      <c r="T47" s="218" t="str">
        <f>三菜!Z31</f>
        <v>全穀雜糧類</v>
      </c>
      <c r="U47" s="218"/>
      <c r="V47" s="218"/>
      <c r="W47" s="218"/>
      <c r="X47" s="218"/>
      <c r="Y47" s="75" t="str">
        <f>三菜!AA31</f>
        <v>4.3份</v>
      </c>
      <c r="Z47" s="218" t="str">
        <f>三菜!Z40</f>
        <v>全穀雜糧類</v>
      </c>
      <c r="AA47" s="218"/>
      <c r="AB47" s="218"/>
      <c r="AC47" s="218"/>
      <c r="AD47" s="218"/>
      <c r="AE47" s="103" t="str">
        <f>三菜!AA40</f>
        <v>5.6份</v>
      </c>
      <c r="AF47" s="85"/>
    </row>
    <row r="48" spans="1:32" ht="21" x14ac:dyDescent="0.25">
      <c r="A48" s="226"/>
      <c r="B48" s="212" t="str">
        <f>三菜!Z6</f>
        <v>豆魚蛋肉類</v>
      </c>
      <c r="C48" s="183"/>
      <c r="D48" s="183"/>
      <c r="E48" s="183"/>
      <c r="F48" s="183"/>
      <c r="G48" s="73" t="str">
        <f>三菜!AA6</f>
        <v>2.4份</v>
      </c>
      <c r="H48" s="182" t="str">
        <f>三菜!Z15</f>
        <v>豆魚蛋肉類</v>
      </c>
      <c r="I48" s="165"/>
      <c r="J48" s="165"/>
      <c r="K48" s="165"/>
      <c r="L48" s="166"/>
      <c r="M48" s="73" t="str">
        <f>三菜!AA15</f>
        <v>2.9份</v>
      </c>
      <c r="N48" s="183" t="str">
        <f>三菜!Z24</f>
        <v>豆魚蛋肉類</v>
      </c>
      <c r="O48" s="183"/>
      <c r="P48" s="183"/>
      <c r="Q48" s="183"/>
      <c r="R48" s="183"/>
      <c r="S48" s="73" t="str">
        <f>三菜!AA24</f>
        <v>3.6份</v>
      </c>
      <c r="T48" s="183" t="str">
        <f>三菜!Z33</f>
        <v>豆魚蛋肉類</v>
      </c>
      <c r="U48" s="183"/>
      <c r="V48" s="183"/>
      <c r="W48" s="183"/>
      <c r="X48" s="183"/>
      <c r="Y48" s="73" t="str">
        <f>三菜!AA33</f>
        <v>2.4份</v>
      </c>
      <c r="Z48" s="183" t="str">
        <f>三菜!Z42</f>
        <v>豆魚蛋肉類</v>
      </c>
      <c r="AA48" s="183"/>
      <c r="AB48" s="183"/>
      <c r="AC48" s="183"/>
      <c r="AD48" s="183"/>
      <c r="AE48" s="104" t="str">
        <f>三菜!AA42</f>
        <v>1.9份</v>
      </c>
      <c r="AF48" s="85"/>
    </row>
    <row r="49" spans="1:32" ht="21" x14ac:dyDescent="0.25">
      <c r="A49" s="226"/>
      <c r="B49" s="212" t="str">
        <f>三菜!Z7</f>
        <v>蔬菜類</v>
      </c>
      <c r="C49" s="183"/>
      <c r="D49" s="183"/>
      <c r="E49" s="183"/>
      <c r="F49" s="183"/>
      <c r="G49" s="73" t="str">
        <f>三菜!AA7</f>
        <v>1.7份</v>
      </c>
      <c r="H49" s="182" t="str">
        <f>三菜!Z16</f>
        <v>蔬菜類</v>
      </c>
      <c r="I49" s="165"/>
      <c r="J49" s="165"/>
      <c r="K49" s="165"/>
      <c r="L49" s="166"/>
      <c r="M49" s="73" t="str">
        <f>三菜!AA16</f>
        <v>1.4份</v>
      </c>
      <c r="N49" s="183" t="str">
        <f>三菜!Z25</f>
        <v>蔬菜類</v>
      </c>
      <c r="O49" s="183"/>
      <c r="P49" s="183"/>
      <c r="Q49" s="183"/>
      <c r="R49" s="183"/>
      <c r="S49" s="73" t="str">
        <f>三菜!AA25</f>
        <v>1.7份</v>
      </c>
      <c r="T49" s="183" t="str">
        <f>三菜!Z34</f>
        <v>蔬菜類</v>
      </c>
      <c r="U49" s="183"/>
      <c r="V49" s="183"/>
      <c r="W49" s="183"/>
      <c r="X49" s="183"/>
      <c r="Y49" s="73" t="str">
        <f>三菜!AA34</f>
        <v>1.6份</v>
      </c>
      <c r="Z49" s="183" t="str">
        <f>三菜!Z43</f>
        <v>蔬菜類</v>
      </c>
      <c r="AA49" s="183"/>
      <c r="AB49" s="183"/>
      <c r="AC49" s="183"/>
      <c r="AD49" s="183"/>
      <c r="AE49" s="104" t="str">
        <f>三菜!AA43</f>
        <v>1.6份</v>
      </c>
      <c r="AF49" s="85"/>
    </row>
    <row r="50" spans="1:32" ht="21" x14ac:dyDescent="0.25">
      <c r="A50" s="226"/>
      <c r="B50" s="212" t="str">
        <f>三菜!Z8</f>
        <v>水果類</v>
      </c>
      <c r="C50" s="183"/>
      <c r="D50" s="183"/>
      <c r="E50" s="183"/>
      <c r="F50" s="183"/>
      <c r="G50" s="73" t="str">
        <f>三菜!AA8</f>
        <v>0.0份</v>
      </c>
      <c r="H50" s="182" t="str">
        <f>三菜!Z17</f>
        <v>水果類</v>
      </c>
      <c r="I50" s="165"/>
      <c r="J50" s="165"/>
      <c r="K50" s="165"/>
      <c r="L50" s="166"/>
      <c r="M50" s="73" t="str">
        <f>三菜!AA17</f>
        <v>1.0份</v>
      </c>
      <c r="N50" s="183" t="str">
        <f>三菜!Z26</f>
        <v>水果類</v>
      </c>
      <c r="O50" s="183"/>
      <c r="P50" s="183"/>
      <c r="Q50" s="183"/>
      <c r="R50" s="183"/>
      <c r="S50" s="73" t="str">
        <f>三菜!AA26</f>
        <v>0.0份</v>
      </c>
      <c r="T50" s="183" t="str">
        <f>三菜!Z35</f>
        <v>水果類</v>
      </c>
      <c r="U50" s="183"/>
      <c r="V50" s="183"/>
      <c r="W50" s="183"/>
      <c r="X50" s="183"/>
      <c r="Y50" s="73" t="str">
        <f>三菜!AA35</f>
        <v>1.0份</v>
      </c>
      <c r="Z50" s="183" t="str">
        <f>三菜!Z44</f>
        <v>水果類</v>
      </c>
      <c r="AA50" s="183"/>
      <c r="AB50" s="183"/>
      <c r="AC50" s="183"/>
      <c r="AD50" s="183"/>
      <c r="AE50" s="104" t="str">
        <f>三菜!AA44</f>
        <v>0.0份</v>
      </c>
      <c r="AF50" s="85"/>
    </row>
    <row r="51" spans="1:32" ht="21" x14ac:dyDescent="0.25">
      <c r="A51" s="226"/>
      <c r="B51" s="212" t="str">
        <f>三菜!Z9</f>
        <v>油脂與堅果種子類</v>
      </c>
      <c r="C51" s="183"/>
      <c r="D51" s="183"/>
      <c r="E51" s="183"/>
      <c r="F51" s="183"/>
      <c r="G51" s="73" t="str">
        <f>三菜!AA9</f>
        <v>0.0份</v>
      </c>
      <c r="H51" s="182" t="str">
        <f>三菜!Z18</f>
        <v>油脂與堅果種子類</v>
      </c>
      <c r="I51" s="165"/>
      <c r="J51" s="165"/>
      <c r="K51" s="165"/>
      <c r="L51" s="166"/>
      <c r="M51" s="73" t="str">
        <f>三菜!AA18</f>
        <v>0.0份</v>
      </c>
      <c r="N51" s="183" t="str">
        <f>三菜!Z27</f>
        <v>油脂與堅果種子類</v>
      </c>
      <c r="O51" s="183"/>
      <c r="P51" s="183"/>
      <c r="Q51" s="183"/>
      <c r="R51" s="183"/>
      <c r="S51" s="73" t="str">
        <f>三菜!AA27</f>
        <v>0.2份</v>
      </c>
      <c r="T51" s="183" t="str">
        <f>三菜!Z36</f>
        <v>油脂與堅果種子類</v>
      </c>
      <c r="U51" s="183"/>
      <c r="V51" s="183"/>
      <c r="W51" s="183"/>
      <c r="X51" s="183"/>
      <c r="Y51" s="73" t="str">
        <f>三菜!AA36</f>
        <v>0.0份</v>
      </c>
      <c r="Z51" s="183" t="str">
        <f>三菜!Z45</f>
        <v>油脂與堅果種子類</v>
      </c>
      <c r="AA51" s="183"/>
      <c r="AB51" s="183"/>
      <c r="AC51" s="183"/>
      <c r="AD51" s="183"/>
      <c r="AE51" s="104" t="str">
        <f>三菜!AA45</f>
        <v>0.0份</v>
      </c>
      <c r="AF51" s="85"/>
    </row>
    <row r="52" spans="1:32" ht="21.75" thickBot="1" x14ac:dyDescent="0.3">
      <c r="A52" s="226"/>
      <c r="B52" s="212" t="str">
        <f>三菜!Z5</f>
        <v>乳品類</v>
      </c>
      <c r="C52" s="183"/>
      <c r="D52" s="183"/>
      <c r="E52" s="183"/>
      <c r="F52" s="183"/>
      <c r="G52" s="73" t="str">
        <f>三菜!AA5</f>
        <v>0.0份</v>
      </c>
      <c r="H52" s="182" t="str">
        <f>三菜!Z14</f>
        <v>乳品類</v>
      </c>
      <c r="I52" s="165"/>
      <c r="J52" s="165"/>
      <c r="K52" s="165"/>
      <c r="L52" s="166"/>
      <c r="M52" s="73" t="str">
        <f>三菜!AA14</f>
        <v>0.0份</v>
      </c>
      <c r="N52" s="183" t="str">
        <f>三菜!Z23</f>
        <v>乳品類</v>
      </c>
      <c r="O52" s="183"/>
      <c r="P52" s="183"/>
      <c r="Q52" s="183"/>
      <c r="R52" s="183"/>
      <c r="S52" s="73" t="str">
        <f>三菜!AA23</f>
        <v>0.0份</v>
      </c>
      <c r="T52" s="183" t="str">
        <f>三菜!Z32</f>
        <v>乳品類</v>
      </c>
      <c r="U52" s="183"/>
      <c r="V52" s="183"/>
      <c r="W52" s="183"/>
      <c r="X52" s="183"/>
      <c r="Y52" s="73" t="str">
        <f>三菜!AA32</f>
        <v>0.0份</v>
      </c>
      <c r="Z52" s="183" t="str">
        <f>三菜!Z41</f>
        <v>乳品類</v>
      </c>
      <c r="AA52" s="183"/>
      <c r="AB52" s="183"/>
      <c r="AC52" s="183"/>
      <c r="AD52" s="183"/>
      <c r="AE52" s="104" t="str">
        <f>三菜!AA41</f>
        <v>0.0份</v>
      </c>
      <c r="AF52" s="85"/>
    </row>
    <row r="53" spans="1:32" ht="21.75" hidden="1" customHeight="1" thickBot="1" x14ac:dyDescent="0.3">
      <c r="A53" s="227"/>
      <c r="B53" s="220" t="s">
        <v>56</v>
      </c>
      <c r="C53" s="221"/>
      <c r="D53" s="221"/>
      <c r="E53" s="221"/>
      <c r="F53" s="221"/>
      <c r="G53" s="74">
        <f>三菜!Z12</f>
        <v>586.5</v>
      </c>
      <c r="H53" s="221" t="s">
        <v>57</v>
      </c>
      <c r="I53" s="221"/>
      <c r="J53" s="221"/>
      <c r="K53" s="221"/>
      <c r="L53" s="221"/>
      <c r="M53" s="74">
        <f>三菜!Z21</f>
        <v>620.5</v>
      </c>
      <c r="N53" s="221" t="s">
        <v>57</v>
      </c>
      <c r="O53" s="221"/>
      <c r="P53" s="221"/>
      <c r="Q53" s="221"/>
      <c r="R53" s="221"/>
      <c r="S53" s="74">
        <f>三菜!Z30</f>
        <v>615.5</v>
      </c>
      <c r="T53" s="221" t="s">
        <v>58</v>
      </c>
      <c r="U53" s="221"/>
      <c r="V53" s="221"/>
      <c r="W53" s="221"/>
      <c r="X53" s="221"/>
      <c r="Y53" s="74">
        <f>三菜!Z39</f>
        <v>581</v>
      </c>
      <c r="Z53" s="221" t="s">
        <v>58</v>
      </c>
      <c r="AA53" s="221"/>
      <c r="AB53" s="221"/>
      <c r="AC53" s="221"/>
      <c r="AD53" s="221"/>
      <c r="AE53" s="105">
        <f>三菜!Z48</f>
        <v>574.5</v>
      </c>
      <c r="AF53" s="85"/>
    </row>
    <row r="54" spans="1:32" ht="19.5" x14ac:dyDescent="0.25">
      <c r="A54" s="92" t="s">
        <v>59</v>
      </c>
      <c r="B54" s="92"/>
      <c r="C54" s="92"/>
      <c r="D54" s="92"/>
      <c r="E54" s="92"/>
      <c r="F54" s="93"/>
      <c r="G54" s="94"/>
      <c r="H54" s="92"/>
      <c r="I54" s="92"/>
      <c r="J54" s="92"/>
      <c r="K54" s="92"/>
      <c r="L54" s="95"/>
      <c r="M54" s="95" t="s">
        <v>60</v>
      </c>
      <c r="N54" s="92"/>
      <c r="O54" s="92"/>
      <c r="P54" s="92"/>
      <c r="Q54" s="92"/>
      <c r="R54" s="95" t="s">
        <v>61</v>
      </c>
      <c r="S54" s="92"/>
      <c r="T54" s="92"/>
      <c r="U54" s="96"/>
      <c r="V54" s="96"/>
      <c r="W54" s="96" t="s">
        <v>62</v>
      </c>
      <c r="X54" s="96"/>
      <c r="Y54" s="96"/>
      <c r="Z54" s="96"/>
      <c r="AA54" s="96"/>
      <c r="AB54" s="96"/>
      <c r="AC54" s="97"/>
      <c r="AD54" s="97"/>
      <c r="AE54" s="97"/>
    </row>
    <row r="55" spans="1:32" ht="32.25" x14ac:dyDescent="0.45">
      <c r="A55" s="219" t="s">
        <v>63</v>
      </c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</row>
    <row r="56" spans="1:32" x14ac:dyDescent="0.25">
      <c r="A56" s="14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6:X36"/>
    <mergeCell ref="C37:F37"/>
    <mergeCell ref="I37:L37"/>
    <mergeCell ref="O37:R37"/>
    <mergeCell ref="U40:X40"/>
    <mergeCell ref="AA40:AD40"/>
    <mergeCell ref="C41:F41"/>
    <mergeCell ref="U37:X37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1" t="str">
        <f>SUBSTITUTE(三菜!B1,"食譜設計","意見調查表")</f>
        <v>1001 南投縣南投市漳興國小 114學年度第2學期第4週午餐菜單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2:14" ht="24.95" customHeight="1" x14ac:dyDescent="0.25">
      <c r="B3" s="242" t="s">
        <v>14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2:14" ht="20.100000000000001" customHeight="1" x14ac:dyDescent="0.25">
      <c r="B4" s="243" t="s">
        <v>0</v>
      </c>
      <c r="C4" s="243" t="s">
        <v>1</v>
      </c>
      <c r="D4" s="243" t="s">
        <v>6</v>
      </c>
      <c r="E4" s="240" t="s">
        <v>15</v>
      </c>
      <c r="F4" s="240"/>
      <c r="G4" s="240"/>
      <c r="H4" s="240" t="s">
        <v>7</v>
      </c>
      <c r="I4" s="240"/>
      <c r="J4" s="240"/>
      <c r="K4" s="240" t="s">
        <v>16</v>
      </c>
      <c r="L4" s="240"/>
      <c r="M4" s="240"/>
      <c r="N4" s="244" t="s">
        <v>17</v>
      </c>
    </row>
    <row r="5" spans="2:14" ht="20.100000000000001" customHeight="1" x14ac:dyDescent="0.25">
      <c r="B5" s="243"/>
      <c r="C5" s="243"/>
      <c r="D5" s="243"/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8</v>
      </c>
      <c r="L5" s="7" t="s">
        <v>9</v>
      </c>
      <c r="M5" s="7" t="s">
        <v>10</v>
      </c>
      <c r="N5" s="245"/>
    </row>
    <row r="6" spans="2:14" ht="20.100000000000001" customHeight="1" x14ac:dyDescent="0.25">
      <c r="B6" s="8">
        <f>IF(三菜!B4&lt;&gt;"",三菜!B4 )</f>
        <v>3</v>
      </c>
      <c r="C6" s="253" t="str">
        <f>RIGHT(IF(三菜!B8&lt;&gt;"",三菜!B8,""),1)</f>
        <v>一</v>
      </c>
      <c r="D6" s="9" t="str">
        <f>三菜!D4</f>
        <v>白米飯(先送)</v>
      </c>
      <c r="E6" s="9"/>
      <c r="F6" s="9"/>
      <c r="G6" s="9"/>
      <c r="H6" s="9"/>
      <c r="I6" s="9"/>
      <c r="J6" s="9"/>
      <c r="K6" s="9"/>
      <c r="L6" s="9"/>
      <c r="M6" s="9"/>
      <c r="N6" s="249"/>
    </row>
    <row r="7" spans="2:14" ht="19.5" customHeight="1" x14ac:dyDescent="0.25">
      <c r="B7" s="10" t="s">
        <v>2</v>
      </c>
      <c r="C7" s="247"/>
      <c r="D7" s="9" t="str">
        <f>三菜!E4</f>
        <v>蘿蔔燉滷肉</v>
      </c>
      <c r="E7" s="9"/>
      <c r="F7" s="9"/>
      <c r="G7" s="9"/>
      <c r="H7" s="9"/>
      <c r="I7" s="9"/>
      <c r="J7" s="9"/>
      <c r="K7" s="9"/>
      <c r="L7" s="9"/>
      <c r="M7" s="9"/>
      <c r="N7" s="250"/>
    </row>
    <row r="8" spans="2:14" ht="20.100000000000001" customHeight="1" x14ac:dyDescent="0.25">
      <c r="B8" s="10">
        <f>IF(三菜!B6&lt;&gt;"",三菜!B6,"")</f>
        <v>2</v>
      </c>
      <c r="C8" s="247"/>
      <c r="D8" s="9" t="str">
        <f>三菜!I4</f>
        <v>醬炒寧波年糕</v>
      </c>
      <c r="E8" s="9"/>
      <c r="F8" s="9"/>
      <c r="G8" s="9"/>
      <c r="H8" s="9"/>
      <c r="I8" s="9"/>
      <c r="J8" s="9"/>
      <c r="K8" s="9"/>
      <c r="L8" s="9"/>
      <c r="M8" s="9"/>
      <c r="N8" s="250"/>
    </row>
    <row r="9" spans="2:14" ht="20.100000000000001" customHeight="1" x14ac:dyDescent="0.25">
      <c r="B9" s="10" t="s">
        <v>3</v>
      </c>
      <c r="C9" s="247"/>
      <c r="D9" s="9" t="str">
        <f>三菜!M4</f>
        <v>炒履歷油菜</v>
      </c>
      <c r="E9" s="9"/>
      <c r="F9" s="9"/>
      <c r="G9" s="9"/>
      <c r="H9" s="9"/>
      <c r="I9" s="9"/>
      <c r="J9" s="9"/>
      <c r="K9" s="9"/>
      <c r="L9" s="9"/>
      <c r="M9" s="9"/>
      <c r="N9" s="250"/>
    </row>
    <row r="10" spans="2:14" ht="20.100000000000001" customHeight="1" x14ac:dyDescent="0.25">
      <c r="B10" s="11"/>
      <c r="C10" s="247"/>
      <c r="D10" s="9" t="str">
        <f>三菜!U4</f>
        <v>玉米蛋花湯</v>
      </c>
      <c r="E10" s="9"/>
      <c r="F10" s="9"/>
      <c r="G10" s="9"/>
      <c r="H10" s="9"/>
      <c r="I10" s="9"/>
      <c r="J10" s="9"/>
      <c r="K10" s="9"/>
      <c r="L10" s="9"/>
      <c r="M10" s="9"/>
      <c r="N10" s="250"/>
    </row>
    <row r="11" spans="2:14" ht="20.100000000000001" customHeight="1" thickBot="1" x14ac:dyDescent="0.3">
      <c r="B11" s="12"/>
      <c r="C11" s="248"/>
      <c r="D11" s="13">
        <f>三菜!Y4</f>
        <v>0</v>
      </c>
      <c r="E11" s="13"/>
      <c r="F11" s="13"/>
      <c r="G11" s="13"/>
      <c r="H11" s="13"/>
      <c r="I11" s="13"/>
      <c r="J11" s="13"/>
      <c r="K11" s="13"/>
      <c r="L11" s="13"/>
      <c r="M11" s="13"/>
      <c r="N11" s="251"/>
    </row>
    <row r="12" spans="2:14" ht="20.100000000000001" customHeight="1" x14ac:dyDescent="0.25">
      <c r="B12" s="14">
        <f>IF(三菜!B13&lt;&gt;"",三菜!B13,"")</f>
        <v>3</v>
      </c>
      <c r="C12" s="246" t="str">
        <f>RIGHT(IF(三菜!B17&lt;&gt;"",三菜!B17,""),1)</f>
        <v>二</v>
      </c>
      <c r="D12" s="15" t="str">
        <f>三菜!D13</f>
        <v>燕麥飯</v>
      </c>
      <c r="E12" s="16"/>
      <c r="F12" s="16"/>
      <c r="G12" s="16"/>
      <c r="H12" s="16"/>
      <c r="I12" s="16"/>
      <c r="J12" s="16"/>
      <c r="K12" s="16"/>
      <c r="L12" s="16"/>
      <c r="M12" s="16"/>
      <c r="N12" s="252"/>
    </row>
    <row r="13" spans="2:14" ht="20.100000000000001" customHeight="1" x14ac:dyDescent="0.25">
      <c r="B13" s="10" t="s">
        <v>2</v>
      </c>
      <c r="C13" s="247"/>
      <c r="D13" s="9" t="str">
        <f>三菜!E13</f>
        <v>泰式打拋雞</v>
      </c>
      <c r="E13" s="9"/>
      <c r="F13" s="9"/>
      <c r="G13" s="9"/>
      <c r="H13" s="9"/>
      <c r="I13" s="9"/>
      <c r="J13" s="9"/>
      <c r="K13" s="9"/>
      <c r="L13" s="9"/>
      <c r="M13" s="9"/>
      <c r="N13" s="250"/>
    </row>
    <row r="14" spans="2:14" ht="20.100000000000001" customHeight="1" x14ac:dyDescent="0.25">
      <c r="B14" s="10">
        <f>IF(三菜!B15&lt;&gt;"",三菜!B15,"")</f>
        <v>3</v>
      </c>
      <c r="C14" s="247"/>
      <c r="D14" s="9" t="str">
        <f>三菜!I13</f>
        <v>滑嫩蒸蛋</v>
      </c>
      <c r="E14" s="9"/>
      <c r="F14" s="9"/>
      <c r="G14" s="9"/>
      <c r="H14" s="9"/>
      <c r="I14" s="9"/>
      <c r="J14" s="9"/>
      <c r="K14" s="9"/>
      <c r="L14" s="9"/>
      <c r="M14" s="9"/>
      <c r="N14" s="250"/>
    </row>
    <row r="15" spans="2:14" ht="20.100000000000001" customHeight="1" x14ac:dyDescent="0.25">
      <c r="B15" s="10" t="s">
        <v>3</v>
      </c>
      <c r="C15" s="247"/>
      <c r="D15" s="9" t="str">
        <f>三菜!M13</f>
        <v>炒高麗菜</v>
      </c>
      <c r="E15" s="9"/>
      <c r="F15" s="9"/>
      <c r="G15" s="9"/>
      <c r="H15" s="9"/>
      <c r="I15" s="9"/>
      <c r="J15" s="9"/>
      <c r="K15" s="9"/>
      <c r="L15" s="9"/>
      <c r="M15" s="9"/>
      <c r="N15" s="250"/>
    </row>
    <row r="16" spans="2:14" ht="20.100000000000001" customHeight="1" x14ac:dyDescent="0.25">
      <c r="B16" s="11"/>
      <c r="C16" s="247"/>
      <c r="D16" s="9" t="str">
        <f>三菜!U13</f>
        <v>黃豆芽煲湯</v>
      </c>
      <c r="E16" s="9"/>
      <c r="F16" s="9"/>
      <c r="G16" s="9"/>
      <c r="H16" s="9"/>
      <c r="I16" s="9"/>
      <c r="J16" s="9"/>
      <c r="K16" s="9"/>
      <c r="L16" s="9"/>
      <c r="M16" s="9"/>
      <c r="N16" s="250"/>
    </row>
    <row r="17" spans="2:14" ht="20.100000000000001" customHeight="1" thickBot="1" x14ac:dyDescent="0.3">
      <c r="B17" s="12"/>
      <c r="C17" s="248"/>
      <c r="D17" s="13" t="str">
        <f>三菜!Y13</f>
        <v>水果</v>
      </c>
      <c r="E17" s="13"/>
      <c r="F17" s="13"/>
      <c r="G17" s="13"/>
      <c r="H17" s="13"/>
      <c r="I17" s="13"/>
      <c r="J17" s="13"/>
      <c r="K17" s="13"/>
      <c r="L17" s="13"/>
      <c r="M17" s="13"/>
      <c r="N17" s="251"/>
    </row>
    <row r="18" spans="2:14" ht="20.100000000000001" customHeight="1" x14ac:dyDescent="0.25">
      <c r="B18" s="10">
        <f>IF(三菜!B22&lt;&gt;"",三菜!B22,"")</f>
        <v>3</v>
      </c>
      <c r="C18" s="246" t="str">
        <f>RIGHT(IF(三菜!B26&lt;&gt;"",三菜!B26,""),1)</f>
        <v>三</v>
      </c>
      <c r="D18" s="15" t="str">
        <f>三菜!D22</f>
        <v>白油麵(77K南)</v>
      </c>
      <c r="E18" s="15"/>
      <c r="F18" s="15"/>
      <c r="G18" s="15"/>
      <c r="H18" s="15"/>
      <c r="I18" s="15"/>
      <c r="J18" s="15"/>
      <c r="K18" s="15"/>
      <c r="L18" s="15"/>
      <c r="M18" s="15"/>
      <c r="N18" s="250"/>
    </row>
    <row r="19" spans="2:14" ht="20.100000000000001" customHeight="1" x14ac:dyDescent="0.25">
      <c r="B19" s="10" t="s">
        <v>2</v>
      </c>
      <c r="C19" s="247"/>
      <c r="D19" s="9" t="str">
        <f>三菜!E22</f>
        <v>蕃茄肉醬乾拌麵</v>
      </c>
      <c r="E19" s="9"/>
      <c r="F19" s="9"/>
      <c r="G19" s="9"/>
      <c r="H19" s="9"/>
      <c r="I19" s="9"/>
      <c r="J19" s="9"/>
      <c r="K19" s="9"/>
      <c r="L19" s="9"/>
      <c r="M19" s="9"/>
      <c r="N19" s="250"/>
    </row>
    <row r="20" spans="2:14" ht="20.100000000000001" customHeight="1" x14ac:dyDescent="0.25">
      <c r="B20" s="10">
        <f>IF(三菜!B24&lt;&gt;"",三菜!B24,"")</f>
        <v>4</v>
      </c>
      <c r="C20" s="247"/>
      <c r="D20" s="9" t="str">
        <f>三菜!I22</f>
        <v>麥克雞塊(*2)</v>
      </c>
      <c r="E20" s="9"/>
      <c r="F20" s="9"/>
      <c r="G20" s="9"/>
      <c r="H20" s="9"/>
      <c r="I20" s="9"/>
      <c r="J20" s="9"/>
      <c r="K20" s="9"/>
      <c r="L20" s="9"/>
      <c r="M20" s="9"/>
      <c r="N20" s="250"/>
    </row>
    <row r="21" spans="2:14" ht="20.100000000000001" customHeight="1" x14ac:dyDescent="0.25">
      <c r="B21" s="10" t="s">
        <v>3</v>
      </c>
      <c r="C21" s="247"/>
      <c r="D21" s="9" t="str">
        <f>三菜!M22</f>
        <v>炒履歷萵苣</v>
      </c>
      <c r="E21" s="9"/>
      <c r="F21" s="9"/>
      <c r="G21" s="9"/>
      <c r="H21" s="9"/>
      <c r="I21" s="9"/>
      <c r="J21" s="9"/>
      <c r="K21" s="9"/>
      <c r="L21" s="9"/>
      <c r="M21" s="9"/>
      <c r="N21" s="250"/>
    </row>
    <row r="22" spans="2:14" ht="19.5" customHeight="1" x14ac:dyDescent="0.25">
      <c r="B22" s="11"/>
      <c r="C22" s="247"/>
      <c r="D22" s="9" t="str">
        <f>三菜!U22</f>
        <v>結頭菜魚丸湯</v>
      </c>
      <c r="E22" s="9"/>
      <c r="F22" s="9"/>
      <c r="G22" s="9"/>
      <c r="H22" s="9"/>
      <c r="I22" s="9"/>
      <c r="J22" s="9"/>
      <c r="K22" s="9"/>
      <c r="L22" s="9"/>
      <c r="M22" s="9"/>
      <c r="N22" s="250"/>
    </row>
    <row r="23" spans="2:14" ht="20.100000000000001" customHeight="1" thickBot="1" x14ac:dyDescent="0.3">
      <c r="B23" s="11"/>
      <c r="C23" s="248"/>
      <c r="D23" s="13" t="str">
        <f>三菜!Y22</f>
        <v>3月獎勵金豆奶(399+5備)</v>
      </c>
      <c r="E23" s="17"/>
      <c r="F23" s="17"/>
      <c r="G23" s="17"/>
      <c r="H23" s="17"/>
      <c r="I23" s="17"/>
      <c r="J23" s="17"/>
      <c r="K23" s="17"/>
      <c r="L23" s="17"/>
      <c r="M23" s="17"/>
      <c r="N23" s="250"/>
    </row>
    <row r="24" spans="2:14" ht="20.100000000000001" customHeight="1" x14ac:dyDescent="0.25">
      <c r="B24" s="14">
        <f>IF(三菜!B31&lt;&gt;"",三菜!B31,"")</f>
        <v>3</v>
      </c>
      <c r="C24" s="246" t="str">
        <f>RIGHT(IF(三菜!B35&lt;&gt;"",三菜!B35,""),1)</f>
        <v>四</v>
      </c>
      <c r="D24" s="15" t="str">
        <f>三菜!D31</f>
        <v>紅藜飯</v>
      </c>
      <c r="E24" s="16"/>
      <c r="F24" s="16"/>
      <c r="G24" s="16"/>
      <c r="H24" s="16"/>
      <c r="I24" s="16"/>
      <c r="J24" s="16"/>
      <c r="K24" s="16"/>
      <c r="L24" s="16"/>
      <c r="M24" s="16"/>
      <c r="N24" s="252"/>
    </row>
    <row r="25" spans="2:14" ht="20.100000000000001" customHeight="1" x14ac:dyDescent="0.25">
      <c r="B25" s="10" t="s">
        <v>2</v>
      </c>
      <c r="C25" s="247"/>
      <c r="D25" s="9" t="str">
        <f>三菜!E31</f>
        <v>香酥肉魚</v>
      </c>
      <c r="E25" s="9"/>
      <c r="F25" s="9"/>
      <c r="G25" s="9"/>
      <c r="H25" s="9"/>
      <c r="I25" s="9"/>
      <c r="J25" s="9"/>
      <c r="K25" s="9"/>
      <c r="L25" s="9"/>
      <c r="M25" s="9"/>
      <c r="N25" s="250"/>
    </row>
    <row r="26" spans="2:14" ht="20.100000000000001" customHeight="1" x14ac:dyDescent="0.25">
      <c r="B26" s="10">
        <f>IF(三菜!B33&lt;&gt;"",三菜!B33,"")</f>
        <v>5</v>
      </c>
      <c r="C26" s="247"/>
      <c r="D26" s="9" t="str">
        <f>三菜!I31</f>
        <v>洋蔥炒肉絲</v>
      </c>
      <c r="E26" s="9"/>
      <c r="F26" s="9"/>
      <c r="G26" s="9"/>
      <c r="H26" s="9"/>
      <c r="I26" s="9"/>
      <c r="J26" s="9"/>
      <c r="K26" s="9"/>
      <c r="L26" s="9"/>
      <c r="M26" s="9"/>
      <c r="N26" s="250"/>
    </row>
    <row r="27" spans="2:14" ht="20.100000000000001" customHeight="1" x14ac:dyDescent="0.25">
      <c r="B27" s="10" t="s">
        <v>3</v>
      </c>
      <c r="C27" s="247"/>
      <c r="D27" s="9" t="str">
        <f>三菜!M31</f>
        <v>炒有機荷葉白菜</v>
      </c>
      <c r="E27" s="9"/>
      <c r="F27" s="9"/>
      <c r="G27" s="9"/>
      <c r="H27" s="9"/>
      <c r="I27" s="9"/>
      <c r="J27" s="9"/>
      <c r="K27" s="9"/>
      <c r="L27" s="9"/>
      <c r="M27" s="9"/>
      <c r="N27" s="250"/>
    </row>
    <row r="28" spans="2:14" ht="20.100000000000001" customHeight="1" x14ac:dyDescent="0.25">
      <c r="B28" s="11"/>
      <c r="C28" s="247"/>
      <c r="D28" s="9" t="str">
        <f>三菜!U31</f>
        <v>哈佛蔬菜湯</v>
      </c>
      <c r="E28" s="9"/>
      <c r="F28" s="9"/>
      <c r="G28" s="9"/>
      <c r="H28" s="9"/>
      <c r="I28" s="9"/>
      <c r="J28" s="9"/>
      <c r="K28" s="9"/>
      <c r="L28" s="9"/>
      <c r="M28" s="9"/>
      <c r="N28" s="250"/>
    </row>
    <row r="29" spans="2:14" ht="20.100000000000001" customHeight="1" thickBot="1" x14ac:dyDescent="0.3">
      <c r="B29" s="12"/>
      <c r="C29" s="248"/>
      <c r="D29" s="13" t="str">
        <f>三菜!Y31</f>
        <v>水果</v>
      </c>
      <c r="E29" s="13"/>
      <c r="F29" s="13"/>
      <c r="G29" s="13"/>
      <c r="H29" s="13"/>
      <c r="I29" s="13"/>
      <c r="J29" s="13"/>
      <c r="K29" s="13"/>
      <c r="L29" s="13"/>
      <c r="M29" s="13"/>
      <c r="N29" s="251"/>
    </row>
    <row r="30" spans="2:14" ht="20.100000000000001" customHeight="1" x14ac:dyDescent="0.25">
      <c r="B30" s="14">
        <f>IF(三菜!B40&lt;&gt;"",三菜!B40,"")</f>
        <v>3</v>
      </c>
      <c r="C30" s="246" t="str">
        <f>RIGHT(IF(三菜!B44&lt;&gt;"",三菜!B44,""),1)</f>
        <v>五</v>
      </c>
      <c r="D30" s="15" t="str">
        <f>三菜!D40</f>
        <v>白米飯</v>
      </c>
      <c r="E30" s="16"/>
      <c r="F30" s="16"/>
      <c r="G30" s="16"/>
      <c r="H30" s="16"/>
      <c r="I30" s="16"/>
      <c r="J30" s="16"/>
      <c r="K30" s="16"/>
      <c r="L30" s="16"/>
      <c r="M30" s="16"/>
      <c r="N30" s="252"/>
    </row>
    <row r="31" spans="2:14" ht="20.100000000000001" customHeight="1" x14ac:dyDescent="0.25">
      <c r="B31" s="10" t="s">
        <v>2</v>
      </c>
      <c r="C31" s="247"/>
      <c r="D31" s="9" t="str">
        <f>三菜!E40</f>
        <v>燉豬肋排骨</v>
      </c>
      <c r="E31" s="9"/>
      <c r="F31" s="9"/>
      <c r="G31" s="9"/>
      <c r="H31" s="9"/>
      <c r="I31" s="9"/>
      <c r="J31" s="9"/>
      <c r="K31" s="9"/>
      <c r="L31" s="9"/>
      <c r="M31" s="9"/>
      <c r="N31" s="250"/>
    </row>
    <row r="32" spans="2:14" ht="20.100000000000001" customHeight="1" x14ac:dyDescent="0.25">
      <c r="B32" s="10">
        <f>IF(三菜!B42&lt;&gt;"",三菜!B42,"")</f>
        <v>6</v>
      </c>
      <c r="C32" s="247"/>
      <c r="D32" s="9" t="str">
        <f>三菜!I40</f>
        <v>白菜滷</v>
      </c>
      <c r="E32" s="9"/>
      <c r="F32" s="9"/>
      <c r="G32" s="9"/>
      <c r="H32" s="9"/>
      <c r="I32" s="9"/>
      <c r="J32" s="9"/>
      <c r="K32" s="9"/>
      <c r="L32" s="9"/>
      <c r="M32" s="9"/>
      <c r="N32" s="250"/>
    </row>
    <row r="33" spans="2:14" ht="20.100000000000001" customHeight="1" x14ac:dyDescent="0.25">
      <c r="B33" s="10" t="s">
        <v>3</v>
      </c>
      <c r="C33" s="247"/>
      <c r="D33" s="9" t="str">
        <f>三菜!M40</f>
        <v>炒履歷菠菜</v>
      </c>
      <c r="E33" s="9"/>
      <c r="F33" s="9"/>
      <c r="G33" s="9"/>
      <c r="H33" s="9"/>
      <c r="I33" s="9"/>
      <c r="J33" s="9"/>
      <c r="K33" s="9"/>
      <c r="L33" s="9"/>
      <c r="M33" s="9"/>
      <c r="N33" s="250"/>
    </row>
    <row r="34" spans="2:14" ht="20.100000000000001" customHeight="1" x14ac:dyDescent="0.25">
      <c r="B34" s="11"/>
      <c r="C34" s="247"/>
      <c r="D34" s="9" t="str">
        <f>三菜!U40</f>
        <v>冬瓜粉圓</v>
      </c>
      <c r="E34" s="9"/>
      <c r="F34" s="9"/>
      <c r="G34" s="9"/>
      <c r="H34" s="9"/>
      <c r="I34" s="9"/>
      <c r="J34" s="9"/>
      <c r="K34" s="9"/>
      <c r="L34" s="9"/>
      <c r="M34" s="9"/>
      <c r="N34" s="250"/>
    </row>
    <row r="35" spans="2:14" ht="20.100000000000001" customHeight="1" thickBot="1" x14ac:dyDescent="0.3">
      <c r="B35" s="12"/>
      <c r="C35" s="248"/>
      <c r="D35" s="13">
        <f>三菜!Y40</f>
        <v>0</v>
      </c>
      <c r="E35" s="13"/>
      <c r="F35" s="13"/>
      <c r="G35" s="13"/>
      <c r="H35" s="13"/>
      <c r="I35" s="13"/>
      <c r="J35" s="13"/>
      <c r="K35" s="13"/>
      <c r="L35" s="13"/>
      <c r="M35" s="13"/>
      <c r="N35" s="251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20240223</cp:lastModifiedBy>
  <cp:lastPrinted>2022-05-17T03:18:00Z</cp:lastPrinted>
  <dcterms:created xsi:type="dcterms:W3CDTF">2003-03-13T12:56:25Z</dcterms:created>
  <dcterms:modified xsi:type="dcterms:W3CDTF">2026-02-05T07:57:38Z</dcterms:modified>
</cp:coreProperties>
</file>